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2.xml" ContentType="application/vnd.openxmlformats-officedocument.spreadsheetml.table+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tables/table3.xml" ContentType="application/vnd.openxmlformats-officedocument.spreadsheetml.table+xml"/>
  <Override PartName="/xl/tables/table4.xml" ContentType="application/vnd.openxmlformats-officedocument.spreadsheetml.table+xml"/>
  <Override PartName="/xl/comments5.xml" ContentType="application/vnd.openxmlformats-officedocument.spreadsheetml.comments+xml"/>
  <Override PartName="/xl/threadedComments/threadedComment5.xml" ContentType="application/vnd.ms-excel.threadedcomments+xml"/>
  <Override PartName="/xl/tables/table5.xml" ContentType="application/vnd.openxmlformats-officedocument.spreadsheetml.table+xml"/>
  <Override PartName="/xl/tables/table6.xml" ContentType="application/vnd.openxmlformats-officedocument.spreadsheetml.table+xml"/>
  <Override PartName="/xl/comments6.xml" ContentType="application/vnd.openxmlformats-officedocument.spreadsheetml.comments+xml"/>
  <Override PartName="/xl/threadedComments/threadedComment6.xml" ContentType="application/vnd.ms-excel.threadedcomments+xml"/>
  <Override PartName="/xl/tables/table7.xml" ContentType="application/vnd.openxmlformats-officedocument.spreadsheetml.table+xml"/>
  <Override PartName="/xl/tables/table8.xml" ContentType="application/vnd.openxmlformats-officedocument.spreadsheetml.table+xml"/>
  <Override PartName="/xl/comments7.xml" ContentType="application/vnd.openxmlformats-officedocument.spreadsheetml.comments+xml"/>
  <Override PartName="/xl/threadedComments/threadedComment7.xml" ContentType="application/vnd.ms-excel.threadedcomments+xml"/>
  <Override PartName="/xl/tables/table9.xml" ContentType="application/vnd.openxmlformats-officedocument.spreadsheetml.table+xml"/>
  <Override PartName="/xl/comments8.xml" ContentType="application/vnd.openxmlformats-officedocument.spreadsheetml.comments+xml"/>
  <Override PartName="/xl/threadedComments/threadedComment8.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9"/>
  <workbookPr defaultThemeVersion="166925"/>
  <mc:AlternateContent xmlns:mc="http://schemas.openxmlformats.org/markup-compatibility/2006">
    <mc:Choice Requires="x15">
      <x15ac:absPath xmlns:x15ac="http://schemas.microsoft.com/office/spreadsheetml/2010/11/ac" url="https://yhine.sharepoint.com/sites/Innovatsiooniteenused/Shared Documents/Innovatsiooniteenused/Eelarvestamise materjalid/2025/"/>
    </mc:Choice>
  </mc:AlternateContent>
  <xr:revisionPtr revIDLastSave="0" documentId="8_{5FA08695-DFD8-4B64-B0DA-3BAF89178160}" xr6:coauthVersionLast="47" xr6:coauthVersionMax="47" xr10:uidLastSave="{00000000-0000-0000-0000-000000000000}"/>
  <bookViews>
    <workbookView xWindow="-110" yWindow="-110" windowWidth="19420" windowHeight="11500" xr2:uid="{4E142EE8-16C0-4C28-B066-930256E70DCF}"/>
  </bookViews>
  <sheets>
    <sheet name="Koondkava" sheetId="7" r:id="rId1"/>
    <sheet name="Temaatilised kontaktid" sheetId="17" r:id="rId2"/>
    <sheet name="Innohanked 2023" sheetId="6" state="hidden" r:id="rId3"/>
    <sheet name="Innohanked 2024" sheetId="9" r:id="rId4"/>
    <sheet name="Rahvusvahelistumine 2023" sheetId="3" state="hidden" r:id="rId5"/>
    <sheet name="Rahvusvahelistumine 2024" sheetId="10" state="hidden" r:id="rId6"/>
    <sheet name="Ettevõtlusteadlikkus 2023" sheetId="1" state="hidden" r:id="rId7"/>
    <sheet name="Ettevõtlusteadlikkus 2024" sheetId="11" r:id="rId8"/>
    <sheet name="TAI_teadlikkus 2023" sheetId="5" state="hidden" r:id="rId9"/>
    <sheet name="TAI_teadlikkus 2024" sheetId="12" r:id="rId10"/>
    <sheet name="Rahvusvahelistumine 2025" sheetId="18" r:id="rId11"/>
    <sheet name="Innohanked 2025" sheetId="15" r:id="rId12"/>
    <sheet name="TAI_teadlikkus 2025" sheetId="13" r:id="rId13"/>
    <sheet name="Ettevõtlusteadlikkus 2025" sheetId="14" r:id="rId14"/>
    <sheet name="TAI-sisend_draft" sheetId="16" r:id="rId15"/>
  </sheets>
  <definedNames>
    <definedName name="_xlnm._FilterDatabase" localSheetId="14" hidden="1">'TAI-sisend_draft'!$A$3:$D$3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7" l="1"/>
  <c r="H3" i="7"/>
  <c r="H5" i="7"/>
  <c r="D4" i="7"/>
  <c r="D6" i="7"/>
  <c r="C39" i="16"/>
  <c r="C20" i="15"/>
  <c r="C16" i="15"/>
  <c r="C25" i="18" l="1"/>
  <c r="C24" i="18"/>
  <c r="C23" i="18"/>
  <c r="C21" i="18"/>
  <c r="C18" i="18"/>
  <c r="C15" i="18"/>
  <c r="F14" i="18"/>
  <c r="C13" i="18"/>
  <c r="C11" i="18"/>
  <c r="C10" i="18"/>
  <c r="C9" i="18"/>
  <c r="F7" i="18"/>
  <c r="F6" i="18"/>
  <c r="F5" i="18"/>
  <c r="C3" i="18"/>
  <c r="C26" i="18" s="1"/>
  <c r="C19" i="15" l="1"/>
  <c r="E13" i="13"/>
  <c r="D3" i="14"/>
  <c r="D8" i="14"/>
  <c r="D18" i="14"/>
  <c r="D15" i="14" s="1"/>
  <c r="E40" i="13"/>
  <c r="E37" i="13" s="1"/>
  <c r="E3" i="13"/>
  <c r="E32" i="13"/>
  <c r="H41" i="13"/>
  <c r="D12" i="14"/>
  <c r="C3" i="7"/>
  <c r="E41" i="13" l="1"/>
  <c r="D5" i="7" s="1"/>
  <c r="D26" i="14"/>
  <c r="C13" i="15"/>
  <c r="C10" i="15"/>
  <c r="C7" i="15"/>
  <c r="C3" i="15"/>
  <c r="G21" i="14"/>
  <c r="D21" i="14"/>
  <c r="D3" i="7" s="1"/>
  <c r="D25" i="14"/>
  <c r="C3" i="11"/>
  <c r="C27" i="12"/>
  <c r="D24" i="14" l="1"/>
  <c r="C34" i="12"/>
  <c r="C25" i="11"/>
  <c r="C23" i="11" s="1"/>
  <c r="C20" i="10"/>
  <c r="C17" i="12"/>
  <c r="C3" i="12"/>
  <c r="C17" i="11"/>
  <c r="C10" i="11"/>
  <c r="B30" i="11"/>
  <c r="F28" i="11"/>
  <c r="D23" i="14" l="1"/>
  <c r="E26" i="14" s="1"/>
  <c r="I3" i="7"/>
  <c r="C31" i="11"/>
  <c r="C3" i="9"/>
  <c r="C25" i="10"/>
  <c r="C14" i="10"/>
  <c r="C10" i="10"/>
  <c r="C3" i="10"/>
  <c r="C18" i="9"/>
  <c r="C16" i="9" s="1"/>
  <c r="C10" i="9"/>
  <c r="C13" i="9"/>
  <c r="C7" i="9"/>
  <c r="F35" i="12"/>
  <c r="C31" i="12"/>
  <c r="C23" i="10"/>
  <c r="C33" i="11"/>
  <c r="E25" i="14" l="1"/>
  <c r="E24" i="14"/>
  <c r="C35" i="12"/>
  <c r="C28" i="10"/>
  <c r="C28" i="11"/>
  <c r="C30" i="11" s="1"/>
  <c r="D33" i="11" s="1"/>
  <c r="E33" i="11" s="1"/>
  <c r="C19" i="9"/>
  <c r="C32" i="11"/>
  <c r="D32" i="11" l="1"/>
  <c r="E32" i="11" s="1"/>
  <c r="D31" i="11"/>
  <c r="E31" i="11" s="1"/>
  <c r="C5" i="7"/>
  <c r="C6" i="7" l="1"/>
  <c r="C36" i="5"/>
  <c r="J4" i="7" l="1"/>
  <c r="C7" i="7"/>
  <c r="D7" i="7"/>
  <c r="E7" i="7"/>
  <c r="F7" i="7"/>
  <c r="G7" i="7"/>
  <c r="I7" i="7"/>
  <c r="C21" i="3"/>
  <c r="C20" i="3"/>
  <c r="C19" i="3"/>
  <c r="C18" i="3"/>
  <c r="C29" i="3"/>
  <c r="C30" i="3"/>
  <c r="C31" i="3"/>
  <c r="C32" i="3"/>
  <c r="C15" i="6"/>
  <c r="B6" i="7" s="1"/>
  <c r="B5" i="7"/>
  <c r="C21" i="1"/>
  <c r="B3" i="7" l="1"/>
  <c r="J3" i="7" s="1"/>
  <c r="J6" i="7"/>
  <c r="B7" i="7" l="1"/>
  <c r="H7" i="7" l="1"/>
  <c r="J5" i="7"/>
  <c r="J7"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tc={0B94D641-1DDA-46AD-BC51-8AD2FD487903}</author>
  </authors>
  <commentList>
    <comment ref="E1" authorId="0" shapeId="0" xr:uid="{0B94D641-1DDA-46AD-BC51-8AD2FD487903}">
      <text>
        <t>[Threaded comment]
Your version of Excel allows you to read this threaded comment; however, any edits to it will get removed if the file is opened in a newer version of Excel. Learn more: https://go.microsoft.com/fwlink/?linkid=870924
Comment:
    Palun märkida sihtgrupp (sihtgrupi nr) kellele tegevus on suunatud vastavalt kaldkirjas toodule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tc={9D37FC94-65B7-439B-AA17-F7A7115C2D29}</author>
    <author>tc={D8505C45-F048-4725-8ADC-93C7E7500AE5}</author>
  </authors>
  <commentList>
    <comment ref="E1" authorId="0" shapeId="0" xr:uid="{9D37FC94-65B7-439B-AA17-F7A7115C2D29}">
      <text>
        <t>[Threaded comment]
Your version of Excel allows you to read this threaded comment; however, any edits to it will get removed if the file is opened in a newer version of Excel. Learn more: https://go.microsoft.com/fwlink/?linkid=870924
Comment:
    Palun märkida sihtgrupp (sihtgrupi nr) kellele tegevus on suunatud vastavalt kaldkirjas toodule</t>
      </text>
    </comment>
    <comment ref="C4" authorId="1" shapeId="0" xr:uid="{D8505C45-F048-4725-8ADC-93C7E7500AE5}">
      <text>
        <t>[Threaded comment]
Your version of Excel allows you to read this threaded comment; however, any edits to it will get removed if the file is opened in a newer version of Excel. Learn more: https://go.microsoft.com/fwlink/?linkid=870924
Comment:
    Konverents - sügis
Reply:
    käsiraamat</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tc={F8A116BE-83AB-40F2-B151-983957BBE2BF}</author>
    <author>tc={0AB1AD7A-CFC2-4863-B1B4-237182C2B470}</author>
    <author>tc={15DB8440-CFBF-46A4-93EA-4A39D7E2B277}</author>
    <author>tc={4F7C3CF7-AAF6-4811-9A7F-DC13CA2B4148}</author>
  </authors>
  <commentList>
    <comment ref="N2" authorId="0" shapeId="0" xr:uid="{F8A116BE-83AB-40F2-B151-983957BBE2BF}">
      <text>
        <t>[Threaded comment]
Your version of Excel allows you to read this threaded comment; however, any edits to it will get removed if the file is opened in a newer version of Excel. Learn more: https://go.microsoft.com/fwlink/?linkid=870924
Comment:
    EIS, kas teil on sisekordi, organisatsiooni toimimise põhimõtteid, strateegiaid vms kus selline arvestamine sees oleks? Ma näeks, et selline arvestamine oleks läbivalt oluline</t>
      </text>
    </comment>
    <comment ref="H5" authorId="1" shapeId="0" xr:uid="{0AB1AD7A-CFC2-4863-B1B4-237182C2B470}">
      <text>
        <t>[Threaded comment]
Your version of Excel allows you to read this threaded comment; however, any edits to it will get removed if the file is opened in a newer version of Excel. Learn more: https://go.microsoft.com/fwlink/?linkid=870924
Comment:
    Palun paari lausega selgitada
Reply:
    Seda kõikide lahtrite puhul kuhu on märgitud JAH</t>
      </text>
    </comment>
    <comment ref="H11" authorId="2" shapeId="0" xr:uid="{15DB8440-CFBF-46A4-93EA-4A39D7E2B277}">
      <text>
        <t>[Threaded comment]
Your version of Excel allows you to read this threaded comment; however, any edits to it will get removed if the file is opened in a newer version of Excel. Learn more: https://go.microsoft.com/fwlink/?linkid=870924
Comment:
    Palun paari lausega selgitada
Reply:
    Seda kõikide lahtrite puhul kuhu on märgitud JAH</t>
      </text>
    </comment>
    <comment ref="H15" authorId="3" shapeId="0" xr:uid="{4F7C3CF7-AAF6-4811-9A7F-DC13CA2B4148}">
      <text>
        <t>[Threaded comment]
Your version of Excel allows you to read this threaded comment; however, any edits to it will get removed if the file is opened in a newer version of Excel. Learn more: https://go.microsoft.com/fwlink/?linkid=870924
Comment:
    Palun paari lausega selgitada
Reply:
    Seda kõikide lahtrite puhul kuhu on märgitud JAH</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tc={C3CD45FC-62A8-44BF-90D0-0C07D3FD6222}</author>
  </authors>
  <commentList>
    <comment ref="O2" authorId="0" shapeId="0" xr:uid="{C3CD45FC-62A8-44BF-90D0-0C07D3FD6222}">
      <text>
        <t>[Threaded comment]
Your version of Excel allows you to read this threaded comment; however, any edits to it will get removed if the file is opened in a newer version of Excel. Learn more: https://go.microsoft.com/fwlink/?linkid=870924
Comment:
    EIS, kas teil on sisekordi, organisatsiooni toimimise põhimõtteid, strateegiaid vms kus selline arvestamine sees oleks? Ma näeks, et selline arvestamine oleks läbivalt oluline</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tc={3739201F-B4D7-40B2-97D9-F143AD93D5B6}</author>
    <author>tc={8C545F94-47C5-4D88-8EF8-8B1E21F8FB0A}</author>
    <author>tc={D1CB546F-285E-41D2-9A45-74A5281BF6DE}</author>
    <author>tc={3D6213C6-7D5A-4774-A33C-94966F9F5E5C}</author>
    <author>tc={353036EB-E098-4459-A9BA-48A835AE3BB6}</author>
    <author>tc={F0BA6F51-4CE4-4724-8F1B-1B8C4733A535}</author>
    <author>tc={61D0F792-4B61-4DD3-8320-4EBA1D8DCD5A}</author>
    <author>tc={E8F75E0B-6C5B-4088-9578-91C41F6191BB}</author>
    <author>tc={EB20EA7F-6CFC-4394-9533-B193A1786797}</author>
    <author>tc={28177FCF-907D-4D24-8841-48C1C4AFFCFE}</author>
  </authors>
  <commentList>
    <comment ref="C6" authorId="0" shapeId="0" xr:uid="{3739201F-B4D7-40B2-97D9-F143AD93D5B6}">
      <text>
        <t>[Threaded comment]
Your version of Excel allows you to read this threaded comment; however, any edits to it will get removed if the file is opened in a newer version of Excel. Learn more: https://go.microsoft.com/fwlink/?linkid=870924
Comment:
    Hange sügisel - osaarve 2024?</t>
      </text>
    </comment>
    <comment ref="C11" authorId="1" shapeId="0" xr:uid="{8C545F94-47C5-4D88-8EF8-8B1E21F8FB0A}">
      <text>
        <t>[Threaded comment]
Your version of Excel allows you to read this threaded comment; however, any edits to it will get removed if the file is opened in a newer version of Excel. Learn more: https://go.microsoft.com/fwlink/?linkid=870924
Comment:
    Summa suurenes, lisandus digitaliseerija. MM klipid</t>
      </text>
    </comment>
    <comment ref="C12" authorId="2" shapeId="0" xr:uid="{D1CB546F-285E-41D2-9A45-74A5281BF6DE}">
      <text>
        <t>[Threaded comment]
Your version of Excel allows you to read this threaded comment; however, any edits to it will get removed if the file is opened in a newer version of Excel. Learn more: https://go.microsoft.com/fwlink/?linkid=870924
Comment:
    Tööstussümbioos - mingi osa võtame TAI pilootidest</t>
      </text>
    </comment>
    <comment ref="C13" authorId="3" shapeId="0" xr:uid="{3D6213C6-7D5A-4774-A33C-94966F9F5E5C}">
      <text>
        <t>[Threaded comment]
Your version of Excel allows you to read this threaded comment; however, any edits to it will get removed if the file is opened in a newer version of Excel. Learn more: https://go.microsoft.com/fwlink/?linkid=870924
Comment:
    Väiksemas mahus kasutame</t>
      </text>
    </comment>
    <comment ref="C14" authorId="4" shapeId="0" xr:uid="{353036EB-E098-4459-A9BA-48A835AE3BB6}">
      <text>
        <t>[Threaded comment]
Your version of Excel allows you to read this threaded comment; however, any edits to it will get removed if the file is opened in a newer version of Excel. Learn more: https://go.microsoft.com/fwlink/?linkid=870924
Comment:
    Kolm maakonda - vahendid pilootidest / ideekonkurssid. Ärikomitee juuni-juuli?</t>
      </text>
    </comment>
    <comment ref="C15" authorId="5" shapeId="0" xr:uid="{F0BA6F51-4CE4-4724-8F1B-1B8C4733A535}">
      <text>
        <t>[Threaded comment]
Your version of Excel allows you to read this threaded comment; however, any edits to it will get removed if the file is opened in a newer version of Excel. Learn more: https://go.microsoft.com/fwlink/?linkid=870924
Comment:
    tehtud</t>
      </text>
    </comment>
    <comment ref="C18" authorId="6" shapeId="0" xr:uid="{61D0F792-4B61-4DD3-8320-4EBA1D8DCD5A}">
      <text>
        <t>[Threaded comment]
Your version of Excel allows you to read this threaded comment; however, any edits to it will get removed if the file is opened in a newer version of Excel. Learn more: https://go.microsoft.com/fwlink/?linkid=870924
Comment:
    Lõppes? Summa üle vaadat</t>
      </text>
    </comment>
    <comment ref="C19" authorId="7" shapeId="0" xr:uid="{E8F75E0B-6C5B-4088-9578-91C41F6191BB}">
      <text>
        <t>[Threaded comment]
Your version of Excel allows you to read this threaded comment; however, any edits to it will get removed if the file is opened in a newer version of Excel. Learn more: https://go.microsoft.com/fwlink/?linkid=870924
Comment:
    Lõppeb mai, summa üle vaadat</t>
      </text>
    </comment>
    <comment ref="C20" authorId="8" shapeId="0" xr:uid="{EB20EA7F-6CFC-4394-9533-B193A1786797}">
      <text>
        <t>[Threaded comment]
Your version of Excel allows you to read this threaded comment; however, any edits to it will get removed if the file is opened in a newer version of Excel. Learn more: https://go.microsoft.com/fwlink/?linkid=870924
Comment:
    Lõppeb juuni</t>
      </text>
    </comment>
    <comment ref="C21" authorId="9" shapeId="0" xr:uid="{28177FCF-907D-4D24-8841-48C1C4AFFCFE}">
      <text>
        <t>[Threaded comment]
Your version of Excel allows you to read this threaded comment; however, any edits to it will get removed if the file is opened in a newer version of Excel. Learn more: https://go.microsoft.com/fwlink/?linkid=870924
Comment:
    Lõppes aasta alguses</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tc={68CEB872-080B-4C6D-BEFC-0270955692D2}</author>
    <author>tc={C88FFEB4-9F69-4847-98F0-EE52AAF6C1F4}</author>
    <author>tc={3E76A1E7-8433-4591-9313-B921BCB5105F}</author>
    <author>tc={86865270-4DB5-4DEF-AC1C-CE4E46B612AE}</author>
    <author>tc={D4B90D84-94BF-42FD-AA0E-875F4539A8A7}</author>
    <author>tc={8CBBEC2E-4AE5-45B3-B6DC-E048B1B809EA}</author>
    <author>tc={9B1EEBCB-201B-4909-B1D2-72FC700C4F30}</author>
    <author>tc={201CA8F6-4424-4DCD-8305-7110588B337E}</author>
    <author>tc={36B9CB3F-F456-4E95-BC49-6630B2B207CA}</author>
    <author>tc={BB5C6F25-5C8E-4EE7-A7D7-A7C806FEDEF7}</author>
    <author>tc={8DBEC47E-AB5C-4EEE-A04A-7A0103A29A96}</author>
    <author>tc={A76D856D-63C8-4470-8D8A-91EB72848832}</author>
    <author>tc={316DA85B-4809-4C60-B966-A90A28079A2D}</author>
    <author>tc={B31C535E-9F79-4A85-ABFC-45B69D9F0588}</author>
    <author>tc={AF2A84A9-C4FE-452F-8392-6DEF8702DC13}</author>
    <author>tc={5985F3D8-30EF-47BB-922D-A519C912FAEF}</author>
    <author>tc={2E2E7873-3862-4142-B86C-70D9CB4C01CD}</author>
    <author>tc={6795BEDC-E75D-4194-BB01-8767356AC586}</author>
    <author>tc={03E1A0E8-A181-4258-8092-CA589D0427C6}</author>
    <author>tc={5A6F1A0C-C166-490D-87D6-428B86DE5E0B}</author>
  </authors>
  <commentList>
    <comment ref="C6" authorId="0" shapeId="0" xr:uid="{68CEB872-080B-4C6D-BEFC-0270955692D2}">
      <text>
        <t>[Threaded comment]
Your version of Excel allows you to read this threaded comment; however, any edits to it will get removed if the file is opened in a newer version of Excel. Learn more: https://go.microsoft.com/fwlink/?linkid=870924
Comment:
    Siim A - saab vajadusel lükata edasi. Siv siduda teooriaga</t>
      </text>
    </comment>
    <comment ref="C7" authorId="1" shapeId="0" xr:uid="{C88FFEB4-9F69-4847-98F0-EE52AAF6C1F4}">
      <text>
        <t>[Threaded comment]
Your version of Excel allows you to read this threaded comment; however, any edits to it will get removed if the file is opened in a newer version of Excel. Learn more: https://go.microsoft.com/fwlink/?linkid=870924
Comment:
    Aasta alguses oli kolitus, Bristol. Ligipääsud uuele platvormile. Koolitus kasutamiseks.  Vaata üle</t>
      </text>
    </comment>
    <comment ref="C8" authorId="2" shapeId="0" xr:uid="{3E76A1E7-8433-4591-9313-B921BCB5105F}">
      <text>
        <t>[Threaded comment]
Your version of Excel allows you to read this threaded comment; however, any edits to it will get removed if the file is opened in a newer version of Excel. Learn more: https://go.microsoft.com/fwlink/?linkid=870924
Comment:
    Tööstussümbioosil vaid 20 tuh eelarvesttaud, 50 tuh läheks maks kasutusse. Muus osas pigem vajadus väiksem</t>
      </text>
    </comment>
    <comment ref="C9" authorId="3" shapeId="0" xr:uid="{86865270-4DB5-4DEF-AC1C-CE4E46B612AE}">
      <text>
        <t>[Threaded comment]
Your version of Excel allows you to read this threaded comment; however, any edits to it will get removed if the file is opened in a newer version of Excel. Learn more: https://go.microsoft.com/fwlink/?linkid=870924
Comment:
    Valideerime laiemalt (Karl valideerib) Digi, kestlikkus - erinevad teemad. Pigem ei kulu selles mahus</t>
      </text>
    </comment>
    <comment ref="C10" authorId="4" shapeId="0" xr:uid="{D4B90D84-94BF-42FD-AA0E-875F4539A8A7}">
      <text>
        <t>[Threaded comment]
Your version of Excel allows you to read this threaded comment; however, any edits to it will get removed if the file is opened in a newer version of Excel. Learn more: https://go.microsoft.com/fwlink/?linkid=870924
Comment:
    Arve 2025</t>
      </text>
    </comment>
    <comment ref="C11" authorId="5" shapeId="0" xr:uid="{8CBBEC2E-4AE5-45B3-B6DC-E048B1B809EA}">
      <text>
        <t>[Threaded comment]
Your version of Excel allows you to read this threaded comment; however, any edits to it will get removed if the file is opened in a newer version of Excel. Learn more: https://go.microsoft.com/fwlink/?linkid=870924
Comment:
    Helena teeb hanke, välja läheb juunis - arve 2024 100000, teine osa 2025</t>
      </text>
    </comment>
    <comment ref="C12" authorId="6" shapeId="0" xr:uid="{9B1EEBCB-201B-4909-B1D2-72FC700C4F30}">
      <text>
        <t xml:space="preserve">[Threaded comment]
Your version of Excel allows you to read this threaded comment; however, any edits to it will get removed if the file is opened in a newer version of Excel. Learn more: https://go.microsoft.com/fwlink/?linkid=870924
Comment:
    Liza paneb kokku struktuuri, plaan C - ei leia pakkujat, teeme sisu ise ja ostame kujunduse turunduse abiga. Inglis keeles (tõlge peale). 2024 osaliselt - enamus 2025 aastasse
</t>
      </text>
    </comment>
    <comment ref="C13" authorId="7" shapeId="0" xr:uid="{201CA8F6-4424-4DCD-8305-7110588B337E}">
      <text>
        <t>[Threaded comment]
Your version of Excel allows you to read this threaded comment; however, any edits to it will get removed if the file is opened in a newer version of Excel. Learn more: https://go.microsoft.com/fwlink/?linkid=870924
Comment:
    Targa tellija konsptsioon. Teavitus, workshop. Koostöös ITL? Ja teised turuosalised. 
Reply:
    Sandra teenus, kulub ära</t>
      </text>
    </comment>
    <comment ref="C14" authorId="8" shapeId="0" xr:uid="{36B9CB3F-F456-4E95-BC49-6630B2B207CA}">
      <text>
        <t>[Threaded comment]
Your version of Excel allows you to read this threaded comment; however, any edits to it will get removed if the file is opened in a newer version of Excel. Learn more: https://go.microsoft.com/fwlink/?linkid=870924
Comment:
    Siim A, Tech toursiga sarnane. Sügis. Otseselt tegevusi taga pole
5 tuh max</t>
      </text>
    </comment>
    <comment ref="C15" authorId="9" shapeId="0" xr:uid="{BB5C6F25-5C8E-4EE7-A7D7-A7C806FEDEF7}">
      <text>
        <t xml:space="preserve">[Threaded comment]
Your version of Excel allows you to read this threaded comment; however, any edits to it will get removed if the file is opened in a newer version of Excel. Learn more: https://go.microsoft.com/fwlink/?linkid=870924
Comment:
    Roheline laine jne. Kasutame max. </t>
      </text>
    </comment>
    <comment ref="C18" authorId="10" shapeId="0" xr:uid="{8DBEC47E-AB5C-4EEE-A04A-7A0103A29A96}">
      <text>
        <t>[Threaded comment]
Your version of Excel allows you to read this threaded comment; however, any edits to it will get removed if the file is opened in a newer version of Excel. Learn more: https://go.microsoft.com/fwlink/?linkid=870924
Comment:
    Piloot, 60 tuh umbes (väikehange) 70 tuh max - sellel aastal ja siis otsustame kas hangime programmi - 2025 aasta vaates</t>
      </text>
    </comment>
    <comment ref="C19" authorId="11" shapeId="0" xr:uid="{A76D856D-63C8-4470-8D8A-91EB72848832}">
      <text>
        <t>[Threaded comment]
Your version of Excel allows you to read this threaded comment; however, any edits to it will get removed if the file is opened in a newer version of Excel. Learn more: https://go.microsoft.com/fwlink/?linkid=870924
Comment:
    Töös - suma üle vaadat</t>
      </text>
    </comment>
    <comment ref="C20" authorId="12" shapeId="0" xr:uid="{316DA85B-4809-4C60-B966-A90A28079A2D}">
      <text>
        <t>[Threaded comment]
Your version of Excel allows you to read this threaded comment; however, any edits to it will get removed if the file is opened in a newer version of Excel. Learn more: https://go.microsoft.com/fwlink/?linkid=870924
Comment:
    MKM vaja valideerida (ma lõpus otsus, kas pikendame olemaoslevat= ja kas ligume edasi?</t>
      </text>
    </comment>
    <comment ref="C21" authorId="13" shapeId="0" xr:uid="{B31C535E-9F79-4A85-ABFC-45B69D9F0588}">
      <text>
        <t>[Threaded comment]
Your version of Excel allows you to read this threaded comment; however, any edits to it will get removed if the file is opened in a newer version of Excel. Learn more: https://go.microsoft.com/fwlink/?linkid=870924
Comment:
    Hange - sügisel programm. 2024 summa osaliselt kasutuses - ülejäänu 2025</t>
      </text>
    </comment>
    <comment ref="C22" authorId="14" shapeId="0" xr:uid="{AF2A84A9-C4FE-452F-8392-6DEF8702DC13}">
      <text>
        <t xml:space="preserve">[Threaded comment]
Your version of Excel allows you to read this threaded comment; however, any edits to it will get removed if the file is opened in a newer version of Excel. Learn more: https://go.microsoft.com/fwlink/?linkid=870924
Comment:
    MIT - piloot,  mais tehniline, Juunis väljas,august/ettevõtted ettevõtted -  2-3 päeva või nädal. Ühekordne  järjest intensiiv
Reply:
    Tõlge samast rahast (materjalide - 2025 tõlge valmis - raamat ise, raamat, eraamat, online.  Maale ja rahvale (aga kirjastaja hangime - raamatule tekib hind - 200 tasuta koopiat - raamatukogud ülikoollid)
</t>
      </text>
    </comment>
    <comment ref="C23" authorId="15" shapeId="0" xr:uid="{5985F3D8-30EF-47BB-922D-A519C912FAEF}">
      <text>
        <t>[Threaded comment]
Your version of Excel allows you to read this threaded comment; however, any edits to it will get removed if the file is opened in a newer version of Excel. Learn more: https://go.microsoft.com/fwlink/?linkid=870924
Comment:
    Siim kirjutab tehilist, 10-20 ettevõtet, 1-2 päeva. Hange välja ja sügis koolitame.
Reply:
    Rahvusvaheline hange, ingliskeelne. Korralduse teeme ise.</t>
      </text>
    </comment>
    <comment ref="C24" authorId="16" shapeId="0" xr:uid="{2E2E7873-3862-4142-B86C-70D9CB4C01CD}">
      <text>
        <t>[Threaded comment]
Your version of Excel allows you to read this threaded comment; however, any edits to it will get removed if the file is opened in a newer version of Excel. Learn more: https://go.microsoft.com/fwlink/?linkid=870924
Comment:
    ASTP koolitus, tehnosiirde ärialuste täiendamine (keskastme juhtidele suunatud, kust raha tuleb?) Lihthange</t>
      </text>
    </comment>
    <comment ref="C25" authorId="17" shapeId="0" xr:uid="{6795BEDC-E75D-4194-BB01-8767356AC586}">
      <text>
        <t>[Threaded comment]
Your version of Excel allows you to read this threaded comment; however, any edits to it will get removed if the file is opened in a newer version of Excel. Learn more: https://go.microsoft.com/fwlink/?linkid=870924
Comment:
    Uuri millal sa pead uue konkurssi välja kuulutama? Sügisene tööplaan</t>
      </text>
    </comment>
    <comment ref="C28" authorId="18" shapeId="0" xr:uid="{03E1A0E8-A181-4258-8092-CA589D0427C6}">
      <text>
        <t>[Threaded comment]
Your version of Excel allows you to read this threaded comment; however, any edits to it will get removed if the file is opened in a newer version of Excel. Learn more: https://go.microsoft.com/fwlink/?linkid=870924
Comment:
    Kulub ära. Septembris ettevõtetega (tarkvara) kontaktvisiit + koosolekud.</t>
      </text>
    </comment>
    <comment ref="C29" authorId="19" shapeId="0" xr:uid="{5A6F1A0C-C166-490D-87D6-428B86DE5E0B}">
      <text>
        <t>[Threaded comment]
Your version of Excel allows you to read this threaded comment; however, any edits to it will get removed if the file is opened in a newer version of Excel. Learn more: https://go.microsoft.com/fwlink/?linkid=870924
Comment:
    Vajadus suurendada. Eve ei ole teadlikkuse tegevustele eelarvet planeeritud. Ettevõtete koolitus -taotlusfaas jne.</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tc={DCDB4A42-0555-4669-92AF-C996C1CA959A}</author>
    <author>tc={DCE8C7FF-516F-448B-9F00-21646A806C47}</author>
    <author>tc={BB8C6CB0-5544-411D-8BF6-AE33D499F53D}</author>
    <author>tc={7150A8F6-AE9E-4EE9-AD68-7D84460D9B2B}</author>
    <author>tc={620C4605-A8B7-445A-8A26-499BD32CEDC3}</author>
    <author>tc={C75AE2D2-82BD-436A-8EA6-245F25CDEAB2}</author>
    <author>tc={643A932A-DB92-4E12-AEAE-F3D149B480DF}</author>
  </authors>
  <commentList>
    <comment ref="A10" authorId="0" shapeId="0" xr:uid="{DCDB4A42-0555-4669-92AF-C996C1CA959A}">
      <text>
        <t>[Threaded comment]
Your version of Excel allows you to read this threaded comment; however, any edits to it will get removed if the file is opened in a newer version of Excel. Learn more: https://go.microsoft.com/fwlink/?linkid=870924
Comment:
    Lisaks Digi+kestlikkusega seotud teadlikkuse tõstmise tegevused</t>
      </text>
    </comment>
    <comment ref="I14" authorId="1" shapeId="0" xr:uid="{DCE8C7FF-516F-448B-9F00-21646A806C47}">
      <text>
        <t>[Threaded comment]
Your version of Excel allows you to read this threaded comment; however, any edits to it will get removed if the file is opened in a newer version of Excel. Learn more: https://go.microsoft.com/fwlink/?linkid=870924
Comment:
    Eesmärk: Suurendada tervisetehnoloogia era- ja avalikusektori erinevate osapoolte pädevust ja teadlikkust kvaliteedijuhtimisest meditsiiniseadmete (nii tark- kui riistvaraline) sh MDR vaates. 
Sisu: Tõsta tervisetehnoloogia toodete turule jõudmist, läbi parema teadlikkuse kvaliteedijuhtimisest ja ettevalmistusest vastavushindamiseks (ISO 13485; CE siia võiks ehk veel midagi lisada). Suurem valdkondlik pädevus julgustab rohkem ettevõtteid tegelema uute meditsiiniseadmete teadus- ja arendustegevusega. KPI: suureneb turule jõudvate toodete arv; paraneb avaliku- ja erasektori valdkondlik koostöö; tekivad selgemad teekonnad turule jõudmiseks. Koolitussari tunnustatud EL teavitatud asutuse poolt koostöös Terviseameti ja EISga. </t>
      </text>
    </comment>
    <comment ref="I15" authorId="2" shapeId="0" xr:uid="{BB8C6CB0-5544-411D-8BF6-AE33D499F53D}">
      <text>
        <t>[Threaded comment]
Your version of Excel allows you to read this threaded comment; however, any edits to it will get removed if the file is opened in a newer version of Excel. Learn more: https://go.microsoft.com/fwlink/?linkid=870924
Comment:
    Eesmärk: Tõsta teadlikku tehisaru rakendamist tervisetehnoloogia sektoris
Biotehnoloogia ja ravimiarenduse TA-tegevustes;
Inimekesksete tervisetehnoloogia riist- kui tarkvaraliste meditsiiniseadmete arendamises;
Tervishoiusüsteemi korralduse efektiivistamises – lõpptarbija valmisolek AI-lahendusi rakendada.
Sisu: Suurendada tervisetehnoloogia ökosüsteemi valdkondlikku AI teadmist, nii toodete/teenuste arendamisel kui ka rakendamisel praktikas. AI- lahendused kiirendavad TA-tegevusi, efektiivistavad protsesse ja tõstavad hoolduse kvaliteeti. AI-EU Act seab rangemad nõuded kõrge riskiga (sh tervishoid) AI-lahendustele. </t>
      </text>
    </comment>
    <comment ref="A18" authorId="3" shapeId="0" xr:uid="{7150A8F6-AE9E-4EE9-AD68-7D84460D9B2B}">
      <text>
        <t>[Threaded comment]
Your version of Excel allows you to read this threaded comment; however, any edits to it will get removed if the file is opened in a newer version of Excel. Learn more: https://go.microsoft.com/fwlink/?linkid=870924
Comment:
    TA tegevus andmevaldkonna arendamiseks.</t>
      </text>
    </comment>
    <comment ref="H20" authorId="4" shapeId="0" xr:uid="{620C4605-A8B7-445A-8A26-499BD32CEDC3}">
      <text>
        <t>[Threaded comment]
Your version of Excel allows you to read this threaded comment; however, any edits to it will get removed if the file is opened in a newer version of Excel. Learn more: https://go.microsoft.com/fwlink/?linkid=870924
Comment:
    Väljund on avalik infomaterjal. Kasusaajate lugemise protsess vajab täpsustamist.</t>
      </text>
    </comment>
    <comment ref="A23" authorId="5" shapeId="0" xr:uid="{C75AE2D2-82BD-436A-8EA6-245F25CDEAB2}">
      <text>
        <t>[Threaded comment]
Your version of Excel allows you to read this threaded comment; however, any edits to it will get removed if the file is opened in a newer version of Excel. Learn more: https://go.microsoft.com/fwlink/?linkid=870924
Comment:
    Kaasatud on ka Digi valdkond - digiprotsesside arendamine.</t>
      </text>
    </comment>
    <comment ref="D25" authorId="6" shapeId="0" xr:uid="{643A932A-DB92-4E12-AEAE-F3D149B480DF}">
      <text>
        <t>[Threaded comment]
Your version of Excel allows you to read this threaded comment; however, any edits to it will get removed if the file is opened in a newer version of Excel. Learn more: https://go.microsoft.com/fwlink/?linkid=870924
Comment:
    Tehnoloogiaeksperdi teenus, TA tegevuste tugi</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tc={F9AA8986-FB8B-4363-928F-162D3DEFFDAD}</author>
  </authors>
  <commentList>
    <comment ref="D4" authorId="0" shapeId="0" xr:uid="{F9AA8986-FB8B-4363-928F-162D3DEFFDAD}">
      <text>
        <t>[Threaded comment]
Your version of Excel allows you to read this threaded comment; however, any edits to it will get removed if the file is opened in a newer version of Excel. Learn more: https://go.microsoft.com/fwlink/?linkid=870924
Comment:
    TV saatele arvestada 2025.a  204000.-</t>
      </text>
    </comment>
  </commentList>
</comments>
</file>

<file path=xl/sharedStrings.xml><?xml version="1.0" encoding="utf-8"?>
<sst xmlns="http://schemas.openxmlformats.org/spreadsheetml/2006/main" count="3536" uniqueCount="821">
  <si>
    <t>Koondkokkuvõte - summad aastate lõikes</t>
  </si>
  <si>
    <t>Kokku</t>
  </si>
  <si>
    <t>Jääk</t>
  </si>
  <si>
    <t>2.1 Ettevõtlusteadlikkus</t>
  </si>
  <si>
    <t>2.2 Rahvusvahelistumine</t>
  </si>
  <si>
    <t>2.3 TAI teadlikkus</t>
  </si>
  <si>
    <t>2.4 Innovatsiooni hanked</t>
  </si>
  <si>
    <t>TAIE valdkonnad:</t>
  </si>
  <si>
    <t>Digilahendused igas eluvaldkonnas</t>
  </si>
  <si>
    <t>Tervisetehnoloogiad ja -teenused</t>
  </si>
  <si>
    <t>Kohalike ressursside väärindamine: TOIT</t>
  </si>
  <si>
    <t>KOHALIKE RESSURSSIDE VÄÄRINDAMINE: PUIT</t>
  </si>
  <si>
    <t>KOHALIKE RESSURSSIDE VÄÄRINDAMINE: MAAVARAD</t>
  </si>
  <si>
    <t>KOHALIKE RESSURSSIDE VÄÄRINDAMINE: TEISENE TOORE JA JÄÄTMED</t>
  </si>
  <si>
    <t>Nutikad ja kestlikud energialahendused</t>
  </si>
  <si>
    <t>Elujõuline Eesti ühiskond, keel ja kultuuriruum</t>
  </si>
  <si>
    <t>Kõik TAIE valdkonnad</t>
  </si>
  <si>
    <t>Tegevuste staatused</t>
  </si>
  <si>
    <t>Idee</t>
  </si>
  <si>
    <t>Uus</t>
  </si>
  <si>
    <t>Jätkuv</t>
  </si>
  <si>
    <t>Lõppeb</t>
  </si>
  <si>
    <t>Tiim</t>
  </si>
  <si>
    <t>Ametinimetus</t>
  </si>
  <si>
    <t>MKM kontakt</t>
  </si>
  <si>
    <t>Roll, selgitus mis on volituse ulatus või millise teema eest vastutab</t>
  </si>
  <si>
    <t>MKM</t>
  </si>
  <si>
    <t>Kaupo Sempelson</t>
  </si>
  <si>
    <t>Tervikuna skeemi  eest vastutav ekspert</t>
  </si>
  <si>
    <t>Anneli Arro</t>
  </si>
  <si>
    <t>Salome Virkus</t>
  </si>
  <si>
    <t>Kestlikus arengu valdkonna juht</t>
  </si>
  <si>
    <t>Kadi Kõiv</t>
  </si>
  <si>
    <t>Kestlikkuse teemaliste tegevuste kontakt</t>
  </si>
  <si>
    <t>Digi ekspert</t>
  </si>
  <si>
    <t>Kaie Nurmik</t>
  </si>
  <si>
    <t>Täpsustada?</t>
  </si>
  <si>
    <t>Tööstusvaldkonna juht</t>
  </si>
  <si>
    <t>Kaspar Peek</t>
  </si>
  <si>
    <t>Innovatsiooni ja tehnoloogia valdkond</t>
  </si>
  <si>
    <t>Sigrid Rajalo</t>
  </si>
  <si>
    <t>Täpsustada, mis valdkonna eest vastutab või milliseid temaatilisi tegevusi kinnitab</t>
  </si>
  <si>
    <t>Fookusvaldkonna juht</t>
  </si>
  <si>
    <t>Kadri Kala</t>
  </si>
  <si>
    <t>TAIE fookusvaldkonna juht - täpsustada, mis küsimustes pöörduda või millisel tasemel valideerimistel kaasata</t>
  </si>
  <si>
    <t>EIS</t>
  </si>
  <si>
    <t>Juhatuse liige</t>
  </si>
  <si>
    <t>Sigrid Harjo</t>
  </si>
  <si>
    <t>Innovatsiooniteenuste ja iduettevõtluse tervikvastutus</t>
  </si>
  <si>
    <t>Innovatsiooniteenuste ja iduettevõtluse osakonna juht</t>
  </si>
  <si>
    <t>Eve Peeterson</t>
  </si>
  <si>
    <t>SF Tegevuskava vastutus (Ettevõtlusteadlikkus, TAI, Innovatsiooni hanked, Rahvusvaheline rahastus</t>
  </si>
  <si>
    <t>valdkonna juht</t>
  </si>
  <si>
    <t>Siim Kinnas</t>
  </si>
  <si>
    <t>IO, Tehnosiire</t>
  </si>
  <si>
    <t>innovatsiooni rahastuse tiimijuht</t>
  </si>
  <si>
    <t>Tiiu Treier</t>
  </si>
  <si>
    <t>Rahvusvahelise rahastuse tegevused, innovatsiooni hanked</t>
  </si>
  <si>
    <t>innovatsiooniteenuste valdkonnajuht</t>
  </si>
  <si>
    <t>Mikk Saaretalu</t>
  </si>
  <si>
    <t>Teenuste arendus ja elluviimine Ettevõtlusteadlikkus, TAI teadlikkus skeemides</t>
  </si>
  <si>
    <t>Innovatsiooniteenuste tiim:</t>
  </si>
  <si>
    <t>Teenusedisainer</t>
  </si>
  <si>
    <t>Triin Jürgens</t>
  </si>
  <si>
    <t>Teenusedisainer (teenuste arendus, kaardistamine, kaasamine)</t>
  </si>
  <si>
    <t>Äriarenduse projektijuht</t>
  </si>
  <si>
    <t>Karl-Villiam Vaserik</t>
  </si>
  <si>
    <t>Roheteenuste projektijuht</t>
  </si>
  <si>
    <t>Mariliis martsepp</t>
  </si>
  <si>
    <t>Kirsi Eenmaa (LHP 2025)</t>
  </si>
  <si>
    <t>Digitaliseerimise projektijuht</t>
  </si>
  <si>
    <t>Sandra Ruul</t>
  </si>
  <si>
    <t>Tiina Pitsenko</t>
  </si>
  <si>
    <t>Tehnoloogiasiirde valdkond</t>
  </si>
  <si>
    <t>tehnoloogia seire ekspert</t>
  </si>
  <si>
    <t>Helena Nulk-Leemets</t>
  </si>
  <si>
    <t>intellektuaalomandi konsultant</t>
  </si>
  <si>
    <t>Marius Kuningas</t>
  </si>
  <si>
    <t>intellektuaalomandi strateegia konsultant</t>
  </si>
  <si>
    <t>Jelizaveta Lazonen</t>
  </si>
  <si>
    <t>arenduskoostöö ekspert</t>
  </si>
  <si>
    <t>Kersti Vaarmets</t>
  </si>
  <si>
    <t>Arendusnõunikute koordineerimine</t>
  </si>
  <si>
    <t>innovatsiooni projektijuht</t>
  </si>
  <si>
    <t>Helen Vellemaa</t>
  </si>
  <si>
    <t>innovatsiooniekspert</t>
  </si>
  <si>
    <t>Terje Kaelep</t>
  </si>
  <si>
    <t>innovatsiooni rahastuse tiim</t>
  </si>
  <si>
    <t>Rahvusvahelise rahastuse ekspert</t>
  </si>
  <si>
    <t>Sandra Kaljumäe</t>
  </si>
  <si>
    <t>Anna-Liisa Laarits</t>
  </si>
  <si>
    <t xml:space="preserve">Tegevus - TAIE Fookusvaldkonnad (https://taie.ee/): </t>
  </si>
  <si>
    <t>Alategevused (lisada kõik alategevused)</t>
  </si>
  <si>
    <t>Eelarve</t>
  </si>
  <si>
    <t>Tegevuste teostamise aeg</t>
  </si>
  <si>
    <t>Sihtgrupp</t>
  </si>
  <si>
    <t>Oodatav tulemus, sh kolmikpööre</t>
  </si>
  <si>
    <t>TAIE seos</t>
  </si>
  <si>
    <t>Seos näitajaga: Tööjõu tootlikkus osakaaluna EL keskmisest</t>
  </si>
  <si>
    <t xml:space="preserve">Seos näitajaga: TA kulud erasektoris </t>
  </si>
  <si>
    <t>Seos horisontaalsete põhimõtetega: Väljaspool Harjumaad loodud SKP elaniku kohta EL 27 keskmisest</t>
  </si>
  <si>
    <t>Seos horisontaalsete põhimõtetega: Kasvuhoonegaaside netoheide CO2 ekvivalenttonnides</t>
  </si>
  <si>
    <t>Seos horisontaalsete põhimõtetega: Soolise võrdõiguslikkuse indeks</t>
  </si>
  <si>
    <t>Seos horisontaalsete põhimõtetega: Hoolivuse ja koostöömeelsuse mõõdik</t>
  </si>
  <si>
    <t>Seos horisontaalsete põhimõtetega: Ligipääsetavuse näitaja</t>
  </si>
  <si>
    <t>Märkused ja täiendused</t>
  </si>
  <si>
    <t>Vastutaja</t>
  </si>
  <si>
    <t>1. ettevõtlusest huvitatud või ettevõtlusega alustada soovivad inimesed;
2. ettevõtjad;
3. ettevõtjate juhid, töötajad või omanikud; 
4. olemasolevad või potentsiaalsed investorid;
5. ettevõtluse edendamisega tegelevad ja ettevõtluse arengusse panustavad juriidilised isikud, 
sealhulgas teadus- ja arendusasutused;
6. avaliku sektori organisatsioonid või nende töötajad.</t>
  </si>
  <si>
    <t>Sekkumise tegevused panustavad KK näitajatesse:  Tegevustes osalenute arv</t>
  </si>
  <si>
    <t>TAIE alaeesmärgid:                  1. Teadussüsteem                     2. Teadmussiire                       3. Ettevõtluskeskond</t>
  </si>
  <si>
    <t>info- ja nõustamisteenused informeeritud ja asjatundliku nõudluse arendamiseks (2.4.1.)</t>
  </si>
  <si>
    <t>kõik TAIE fookused</t>
  </si>
  <si>
    <t>Inspiratsioonikonverents</t>
  </si>
  <si>
    <t>2,5,6</t>
  </si>
  <si>
    <t>Sügisesse planeeritud korraldada innovatsioonihangete olulisust teadvustav konverents. Hetkel ei ole selge kumba perioodi kulu paigutub</t>
  </si>
  <si>
    <t>Panustab TAIE alaeesmärgi "Teadmussiire" eesmärkide täitmisesse</t>
  </si>
  <si>
    <t>Avaliku sektori innovatsioonihangete elluviimine kasvatab innovatsiooni nõudlust erasektoris. Teadmusmahukas ja innovaatiline ettevõtlus on märgatavalt kõrgema lisandväärtusega.</t>
  </si>
  <si>
    <t>Avaliku sektori innovatsioonihangete elluviimine kasvatab innovatsiooni nõudlust erasektoris</t>
  </si>
  <si>
    <t>Neutraalne</t>
  </si>
  <si>
    <r>
      <t>Efekt tuleneb tehnoloogiate ja ettevõtete edulugude kajastamisest ning teemale tähelepanu pööramisest.</t>
    </r>
    <r>
      <rPr>
        <sz val="11"/>
        <color theme="1"/>
        <rFont val="Calibri"/>
        <family val="2"/>
        <charset val="186"/>
        <scheme val="minor"/>
      </rPr>
      <t xml:space="preserve"> Millest tulenevalt edeneb TAI mahukas ettevõtlus, mille kaudu endadtakse uus tulevikutehnoloogiad. Efekt sõltub peamiselt osalevate ettevõtete valitud tehnoloogiatest. Konverentsi korraldusel arvestatakse võimaluse piires kliimasõbralikku korraldusega. </t>
    </r>
  </si>
  <si>
    <t>Konverentsi osalejate soovi ilmendes tagatakse ligipääsetavus füüsilisele keskkonnale, infole ja kommunikatsioonile ka nelja peamise erivajadusega (nägemis-, kuulmis-, liikumis- ja intellektipuue) inimestele. EIS koduleht vastab WCAG 2.0 AA juurdepääsetavuse suunistele</t>
  </si>
  <si>
    <t>Terje Kaelep + kommunkatsioon/turundus</t>
  </si>
  <si>
    <t>juriidilise ja valdkondliku ekspertiisi pakkumine informeeritud ja asjatundliku nõudluse arendamiseks (2.4.2.)</t>
  </si>
  <si>
    <t>Innovatsiooni hankimise juhendi uuendamine</t>
  </si>
  <si>
    <t>Innovatsiooni hankimise uuendatud juhendi tutvustamine ja koolitused</t>
  </si>
  <si>
    <t xml:space="preserve"> EIS koduleht vastab WCAG 2.0 AA juurdepääsetavuse suunistele. Koolitustel osalejate soovi ilmendes tagatakse ligipääsetavus füüsilisele keskkonnale, infole ja kommunikatsioonile ka nelja peamise erivajadusega (nägemis-, kuulmis-, liikumis- ja intellektipuue) inimestele.</t>
  </si>
  <si>
    <t>Terje Kaelep + kommunkatsioon/turundus + hankeosakond</t>
  </si>
  <si>
    <t>rahvusvahelistes võrgustikes osalemine ja infovahetus (2.4.3.)</t>
  </si>
  <si>
    <t>Rahvusvaheline koostöö ja infovahetus (sh lähetused, võrgustike ja konverentside osalustasud jms).</t>
  </si>
  <si>
    <t>Rahvusvaheline koostöö toetab EISi innovaatiliste riigihangete tegevuste elluviimisel, teadmuse kogumisel ja vahendamisel.</t>
  </si>
  <si>
    <t>turudialoogide korraldamine avaliku sektori temaatilistele kitsaskohtadele lahenduste 
leidmiseks ja konsulteerimiseks (2.4.4.)</t>
  </si>
  <si>
    <t>Era- ja avaliku sektori turudialoogid, nn turuplatsi seminaride korraldamine valdkondlikult/temaatiliselt.</t>
  </si>
  <si>
    <t>Nn turuplatsi ürituste korraldamine, mh koostöös teiste EIS meetmetega ja Riigikantselei avaliku sektori innovatsioonivõimekuse meetmega, et soodustada era-, avaliku- ja teadusastutuste koostööd innovatiivsete lahenduste kasutusele võtuks.</t>
  </si>
  <si>
    <t>Efekt tuleneb võimalikust fookusteemast dialoogi korraldamisel. Teemast tulenevalt edeneb TAI mahukas ettevõtlus, mille kaudu edendatakse uusi tulevikutehnoloogiad.</t>
  </si>
  <si>
    <r>
      <t xml:space="preserve">Muud </t>
    </r>
    <r>
      <rPr>
        <sz val="11"/>
        <color rgb="FFFF0000"/>
        <rFont val="Calibri"/>
        <family val="2"/>
        <charset val="186"/>
        <scheme val="minor"/>
      </rPr>
      <t>sekkumisega</t>
    </r>
    <r>
      <rPr>
        <sz val="11"/>
        <color theme="1"/>
        <rFont val="Calibri"/>
        <family val="2"/>
        <charset val="186"/>
        <scheme val="minor"/>
      </rPr>
      <t xml:space="preserve"> seotud kulud</t>
    </r>
  </si>
  <si>
    <t xml:space="preserve">1. Innovatsiooniosakonna töötajate arendamine </t>
  </si>
  <si>
    <t>Töötajate arendamise tegevused läbi viidud</t>
  </si>
  <si>
    <t>tiim</t>
  </si>
  <si>
    <t>2.  kaudsed kulud</t>
  </si>
  <si>
    <t>kaudsed kulud kaetud</t>
  </si>
  <si>
    <t>organisatsioon</t>
  </si>
  <si>
    <t>3. tööjõu kulud antud programmist</t>
  </si>
  <si>
    <t>Tööjõu tasud makstud</t>
  </si>
  <si>
    <t>Eelarve kokku</t>
  </si>
  <si>
    <t>Tegevus on uus, jätkuv, lõppev</t>
  </si>
  <si>
    <t>Kasusaajate arv</t>
  </si>
  <si>
    <t>Sekkumise tegevused panustavad KK näitajatesse:  1. Toetatavad ettevõtjad (millest: mikro-, väikesed, keskmise suurusega ja suured ettevõtjad) arv
2. Mitterahalist toetust saavad ettevõtjad
3. VKEd, kellel on suurem lisandväärtus töötaja kohta                                                                          4. Tegevustes osalenute arv</t>
  </si>
  <si>
    <t>Alategevuse eelarve kokku:</t>
  </si>
  <si>
    <t>kõik TAIE valdkonnad</t>
  </si>
  <si>
    <t>Info ja teavitustegevused (A03040)</t>
  </si>
  <si>
    <t>jätkuv</t>
  </si>
  <si>
    <t>2, 5, 6</t>
  </si>
  <si>
    <t>Innohangete juhendi tutvustamis-üritused, 2024. inno(hangete)konverents MKMi ettepanekul, täiendavad nõustamiskulud (RK nõudluse selgumisel), temaatiliste turudialoogide korraldamine (RK-ga koostöös), rahvusvaheline infovahetus (sh lähetused)</t>
  </si>
  <si>
    <t xml:space="preserve">kaudne: tegevuste elluviimisel tehakse koostööd maakondlike arenduskeskustega, tagamaks paremat regionaalset katvust ning informeeritust ja ligipääsetavust teenustele igas regioonis. </t>
  </si>
  <si>
    <t>kaudne: Efekt tuleneb tehnoloogiate ja ettevõtete edulugude kajastamisest ning teemale tähelepanu pööramisest. Millest tulenevalt edeneb TAI mahukas ettevõtlus, mille kaudu endadtakse uus tulevikutehnoloogiad. Tegevustes lähtume maksimaalselt ürituste  hea tava kokkulepetga - kliimaministeeriumi lehel (konverentsid, seminarid jne): Keskkonnaministeeriumi keskkonnahoidlikud sündmused juhend 2022.pdf | 927.3 KB | pdf (https://kliimaministeerium.ee/keskkonnateadlikkus)</t>
  </si>
  <si>
    <t>Kaudne: tegevused aitavad kaasa naiste osaluse suurendamisele ettevõtluses läbi nende ettevõtlusaktiivsuse ja -teadlikkuse suurendamise ning ettevõtluspotentsiaali realiseerimise</t>
  </si>
  <si>
    <t xml:space="preserve">Kaudne: Teavitustegevustes arvestatakse eri sihtrühmade eelistatumate ja enimkasutatavate infokanalitega. </t>
  </si>
  <si>
    <t>Kaudne:  EIS koduleht vastab WCAG 2.0 AA juurdepääsetavuse suunistele. Koolitustel osalejate soovi ilmendes tagatakse ligipääsetavus füüsilisele keskkonnale, infole ja kommunikatsioonile ka nelja peamise erivajadusega (nägemis-, kuulmis-, liikumis- ja intellektipuue) inimestele.</t>
  </si>
  <si>
    <t>Sisuliselt jätkuv. Eelmisel perioodil toetasime ka projekte otse, nüüd ainult teadlikkuse tõstmine. RK meetmel on projektide arvuline mõõdik, meie meede toetab nende meedet.</t>
  </si>
  <si>
    <t>Muud nõustamisteenused sihtgrupile</t>
  </si>
  <si>
    <t>toetav</t>
  </si>
  <si>
    <t xml:space="preserve">kaudne: Tegevuste elluviimisel tehakse teavitustööd koostöös avaliku sektori organisatsioonidega sh.  maakondlike arenduskeskustega, tagamaks paremat regionaalset katvust ning informeeritust ja ligipääsetavust teenustele igas regioonis. </t>
  </si>
  <si>
    <t xml:space="preserve">Tööjõukulud </t>
  </si>
  <si>
    <t>Inge Laas</t>
  </si>
  <si>
    <t>omategevused</t>
  </si>
  <si>
    <t>Riigikantselei avaliku sektori innovatsioonivõimekuse tõstmise meetme klientide nõustamine hankealastes ja juriidilistes küsimustes.</t>
  </si>
  <si>
    <t xml:space="preserve">Sisuliselt jätkuv. Eelmisel perioodil toetasime sisse hangitud ekspertiisi pakkumisega, nüüd teeme seda ise. RK meetmel on projektide arvuline mõõdik, meie meede toetab nende meedet. Sisse ostetavad teenused puuduvad, ning palgakulu on esitatud tööjõukulude lahtris </t>
  </si>
  <si>
    <t>Birgit Vilippus</t>
  </si>
  <si>
    <t>Tööjõukulu</t>
  </si>
  <si>
    <t>muutsin väiksemaks (kuna sellises mahus me hanketiimi veel tööle ei rakendanud nagu algselt paneerisime.</t>
  </si>
  <si>
    <t>Rahvusvaheline koostöö ja infovahetus (sh lähetused, osalustasud jms)</t>
  </si>
  <si>
    <t>Era- ja avaliku sektori turudialoogid</t>
  </si>
  <si>
    <t>Temaatilised või avaliku sektori organisatsiooni konkreetse probleemi kesksed seminarid avaliku sektori kitsaskohtade jagamiseks erasektoriga ja erasektori võimekuse tutvustamiseks avalikule sektorile. Nõudlus sõltub RK meetme sisendist.</t>
  </si>
  <si>
    <t>Muud sekkumisega seotud kulud</t>
  </si>
  <si>
    <t>vähendasin - proportsioonis töötasuga.</t>
  </si>
  <si>
    <t>Rain Vipper</t>
  </si>
  <si>
    <t>Tegevus</t>
  </si>
  <si>
    <t>Sekkumise tegevused panustavad KK näitajatesse:  1. Toetatavad ettevõtjad (millest: mikro-, väikesed, keskmise suurusega ja suured ettevõtjad) arv
2. Mitterahalist toetust saavad ettevõtjad
3. VKEd, kellel on suurem lisandväärtus töötaja kohta</t>
  </si>
  <si>
    <t>TAIE alaeesmärgid:                  1. Teadussüsteem                      2. Teadmussiire                       3. Ettevõtluskeskond</t>
  </si>
  <si>
    <t>Turuteave (2.2.1.)</t>
  </si>
  <si>
    <t xml:space="preserve"> </t>
  </si>
  <si>
    <t>1, 2, 3</t>
  </si>
  <si>
    <t>1. A02980 Rahvusvaheliste ekspertide kaasamine</t>
  </si>
  <si>
    <t>04.10.2022-31.12.2025</t>
  </si>
  <si>
    <t>2,3</t>
  </si>
  <si>
    <r>
      <t xml:space="preserve">Soodustatakse Eestis juba väljaarendatud toodete ja teenuste, sh  TAI-mahukate toodete ja tehnoloogiate ja kestlike lahenduste ekspordi kasvu ning luuakse eeldused uute toodete ja teenuste arendamiseks ja müügiks kõrgema lisandväärtusega valdkondades ja turgudel. 2023 aastal saab teenuses alustada </t>
    </r>
    <r>
      <rPr>
        <b/>
        <sz val="11"/>
        <color rgb="FF000000"/>
        <rFont val="Calibri"/>
        <family val="2"/>
        <charset val="186"/>
      </rPr>
      <t>20 VKEd</t>
    </r>
    <r>
      <rPr>
        <sz val="11"/>
        <color rgb="FF000000"/>
        <rFont val="Calibri"/>
        <family val="2"/>
        <charset val="186"/>
      </rPr>
      <t>.</t>
    </r>
  </si>
  <si>
    <t xml:space="preserve"> Panustab TAIE alaeesmärgi "Ettevõtluskeskkond" eesmärkide täitmisesse</t>
  </si>
  <si>
    <t>Uued kaasatud ekspertteadmised kasvatavad tööjõu tulemuslikkust ning lisandväärtust töötaja kohta. Rahvusvahelised eksperdid saavad jagada väärtuslikke teadmisi, strateegiaid ja oskusi, mis suurendavad Eesti ettevõtete tõhusust ja efektiivsust ning seeläbi suurendavad nende tööjõu tootlikkust.</t>
  </si>
  <si>
    <t>Uued kaasatud ekspertteadmised kasvatavad TA tegevuste vajadust ettevõttes. Rahvusvahelised eksperdid saavad tuua kaasa innovaatilisi praktikaid, tehnoloogiaid ja turusuundumusi, julgustades Eesti ettevõtteid rohkem investeerima teadus- ja arendustegevusse, et püsida konkurentsivõimelised maailmaturul.</t>
  </si>
  <si>
    <t>Neutraalne, tagatud on mittediskrimineeriv ligipääs teenustele</t>
  </si>
  <si>
    <t>Kuigi toetusmeetme otsene mõju kasvuhoonegaaside heitmetele ei pruugi olla ilmne, võib see siiski kaasa aidata keskkonnasäästlikkusele. Rahvusvahelised eksperdid saavad jagada parimaid tavasid jätkusuutliku tootmise, ökoloogiliselt sõbralike tarneahelate ja energiatõhususe osas, võimaldades Eesti ettevõtetel rakendada rohelisemaid tavasid ja vähendada oma süsinikujalajälge. Lõppefekt tuleneb ekspertteadmisi kaasavate nõustatavate ettevõtete valitud tehnoloogiatest.</t>
  </si>
  <si>
    <t>Toetusmeede tagab võrdse juurdepääsu rahvusvahelistele ekspertidele ja eksportvõimalustele ning ei diskrimineeri sooliselt.</t>
  </si>
  <si>
    <t>Ekspertide kaasamine võimaldab arvestada erinevate sotsiaalsete rühmade, sealhulgas vanemaealiste, vajadusi ning luua eksportimisega seotud tegevused, mis toetavad nende rühmade kaasamist. Selline lähenemine aitab luua ühiskonnas tervikuna tolerantsemat ja kaasavamat keskkonda ning tagada, et eksporttoetuste kasutamine toimub kõigi sotsiaalsete rühmade võrdse kohtlemise põhimõtteid järgides.</t>
  </si>
  <si>
    <t>Osaliselt toetav (meede on kättesaadav liikumispuudega inimestele). EIS koduleht vastab WCAG 2.0 AA juurdepääsetavuse suunistele</t>
  </si>
  <si>
    <t xml:space="preserve">Teenus 2023. aastal avatud mahus 1 mln eurot, väljamaksed 2024. ja 2025. aastal </t>
  </si>
  <si>
    <t>Mariann Roos</t>
  </si>
  <si>
    <t xml:space="preserve">A03251	Sourcing Lähiturud
</t>
  </si>
  <si>
    <t>01.01.2023-31.12.2023</t>
  </si>
  <si>
    <t>Soodustatakse Eestis juba väljaarendatud toodete ja teenuste, sh  TAI-mahukate toodete ja tehnoloogiate ja kestlike lahenduste ekspordi kasvu ning luuakse eeldused uute toodete ja teenuste arendamiseks ja müügiks kõrgema lisandväärtusega valdkondades ja turgudel</t>
  </si>
  <si>
    <t>Sekkumine soodustab kõrge lisandväärtusega TAI-mahukate toodete ja teenustega ettevõtete kasvu ning panustab tööjõu tootlikkuse kasvu</t>
  </si>
  <si>
    <t>Tutvustame teenuses eelõige TAI-mahukaid tooteid/teenuseid ja tehnoloogiad</t>
  </si>
  <si>
    <t>Helena Kerstina Veensalu</t>
  </si>
  <si>
    <t xml:space="preserve">Nõustamine lähiturgudel välisesindajate võrgustiku abil               A03201	EKSPORT Taani nõuniku tegevused
A03203	EKSPORT Saksamaa nõunike tegevused
A03204	EKSPORT Rootsi nõunike tegevused
A03205	EKSPORT Soome nõuniku tegevused
A03206	EKSPORT Hollandi nõuniku tegevused
A03207	EKSPORT Norra nõuniku tegevused
A03231	Taani nõuniku teenused - omafinantseering
A03233	Saksamaa nõunike teenused - omafinantseering
A03234	Rootsi nõunike teenused - omafinatseering
A03235	Soome nõuniku teenused - omafinantseering
A03236	Hollandi nõuniku teenused - omafinantseering
A03237	Norra nõuniku teenused - omafinantseering
</t>
  </si>
  <si>
    <r>
      <rPr>
        <sz val="11"/>
        <color rgb="FF000000"/>
        <rFont val="Calibri"/>
        <family val="2"/>
        <charset val="186"/>
      </rPr>
      <t>Soodustatakse Eestis juba väljaarendatud toodete ja teenuste, sh  TAI-mahukate toodete ja tehnoloogiate ja kestlike lahenduste ekspordi kasvu ning luuakse eeldused uute toodete ja teenuste arendamiseks ja müügiks kõrgema lisandväärtusega valdkondades ja turgudel. 2023 aastal nõustatakse 3</t>
    </r>
    <r>
      <rPr>
        <b/>
        <sz val="11"/>
        <color rgb="FF000000"/>
        <rFont val="Calibri"/>
        <family val="2"/>
        <charset val="186"/>
      </rPr>
      <t>0 VKEd</t>
    </r>
    <r>
      <rPr>
        <sz val="11"/>
        <color rgb="FF000000"/>
        <rFont val="Calibri"/>
        <family val="2"/>
        <charset val="186"/>
      </rPr>
      <t>.</t>
    </r>
  </si>
  <si>
    <t>Ekspordinõunikud saavad jagada väärtuslikke teadmisi ja oskusi, mis suurendavad Eesti ettevõtete tõhusust ja efektiivsust ning seeläbi suurendavad nende tööjõu tootlikkust.</t>
  </si>
  <si>
    <t>Nõustamise fookuses on TA mahukad ettevõtted</t>
  </si>
  <si>
    <t>Kestlike tarneahelate alane nõustamine sihtturgude lõikes</t>
  </si>
  <si>
    <t>Nõustamisteenus võimaldab arvestada erinevate sotsiaalsete rühmade, sealhulgas vanemaealiste, vajadusi ning luua eksportimisega seotud tegevused, mis toetavad nende rühmade kaasamist. Selline lähenemine aitab luua ühiskonnas tervikuna tolerantsemat ja kaasavamat keskkonda ning tagada, et eksporttoetuste kasutamine toimub kõigi sotsiaalsete rühmade võrdse kohtlemise põhimõtteid järgides.</t>
  </si>
  <si>
    <t>Eva-Kristiina Ponomarjov</t>
  </si>
  <si>
    <t xml:space="preserve">A03248	Sihtturuseminarid Lähiturud
</t>
  </si>
  <si>
    <r>
      <rPr>
        <sz val="11"/>
        <color rgb="FF000000"/>
        <rFont val="Calibri"/>
        <family val="2"/>
        <charset val="186"/>
      </rPr>
      <t xml:space="preserve">Soodustatakse Eestis juba väljaarendatud toodete ja teenuste, sh  TAI-mahukate toodete ja tehnoloogiate ja kestlike lahenduste ekspordi kasvu ning luuakse eeldused uute toodete ja teenuste arendamiseks ja müügiks kõrgema lisandväärtusega valdkondades ja turgudel. 2023 aastal nõustatakse </t>
    </r>
    <r>
      <rPr>
        <b/>
        <sz val="11"/>
        <color rgb="FF000000"/>
        <rFont val="Calibri"/>
        <family val="2"/>
        <charset val="186"/>
      </rPr>
      <t>50 VKEd</t>
    </r>
    <r>
      <rPr>
        <sz val="11"/>
        <color rgb="FF000000"/>
        <rFont val="Calibri"/>
        <family val="2"/>
        <charset val="186"/>
      </rPr>
      <t>.</t>
    </r>
  </si>
  <si>
    <t>Sihturuseminaride esinejad eksperdid saavad jagada väärtuslikke teadmisi sihtturugude kohta, mis suurendavad Eesti ettevõtete tõhusust ja efektiivsust ning seeläbi suurendavad nende tööjõu tootlikkust.</t>
  </si>
  <si>
    <t>Kuigi toetusmeetme otsene mõju kasvuhoonegaaside heitmetele ei pruugi olla ilmne, võib see siiski kaasa aidata keskkonnasäästlikkusele. Seminaride esinejad saavad jagada parimaid tavasid jätkusuutliku tootmise, ökoloogiliselt sõbralike tarneahelate ja energiatõhususe osas, võimaldades Eesti ettevõtetel rakendada rohelisemaid tavasid ja vähendada oma süsinikujalajälge. Lõppefekt tuleneb ekspertteadmisi kaasavate nõustatavate ettevõtete valitud tehnoloogiatest.</t>
  </si>
  <si>
    <t xml:space="preserve"> Nõustamine Aasias välisesindajate võrgustiku abil 1. A02983 Aasia keskus: Jaapan 
2. A02984 Aasia keskus: Hiina 
3. A02985 Aasia keskus: IndiaA02981 Aasia keskuse arendustegevused
4. A02986 Aasia keskus: Singapur 
5. A02987 Aasia keskus: Kagu-Aasia
6. A02988 Aasia keskus: Lõuna-Korea 
7. A02989 Aasia ülesed tegevused 8. A02981 Aasia keskuse arendustegevused</t>
  </si>
  <si>
    <t>Ilaria Perla</t>
  </si>
  <si>
    <t xml:space="preserve">Nõustamine kauguturgudel välisesindajate võrgustiku abil     A03099	EKSPORT Suurbritannia nõuniku tegevused
A03105	EKSPORT Prantsusmaa nõuniku tegevused
A03106	EKSPORT USA nõuniku tegevused
A03112	EKSPORT Poola nõuniku tegevused
A03113	EKSPORT AÜE ekspordinõuniku tegevused
A03114	EKSPORT Keenia nõuniku tegevused
A03115	EKSPORT USA2 nõuniku tegevused
A03116	Ameerika Keskuse tegevused
A03117	EKSPORT Kanada nõuniku tegevused
A03232	Suurbritannia nõuniku teenused
A03238	Prantsusmaa nõuniku teenused
A03239	USA nõuniku teenused
A03240	Poola nõuniku teenused
A03241	Keenia nõuniku teenused
A03242	USA2 nõuniku teenused
A03243	AÜE nõuniku teenused
A03244	Kanada nõuniku teenused
</t>
  </si>
  <si>
    <t>Piret Sauter</t>
  </si>
  <si>
    <t xml:space="preserve">A03109	Sihtturuseminarid Kaugturud
</t>
  </si>
  <si>
    <t xml:space="preserve">A03111	Sourcing Kaugturud
</t>
  </si>
  <si>
    <t>Turuteadlikkus (2.2.2.)</t>
  </si>
  <si>
    <t>1. A03000 Ekspordi edendamise tegevused (nt. koolitusprogramm "Süsteemne eksport Jaapanis", ostujuhtide reisid Eestisse ning muud ekspordikoolitused ja tegevused erinevatel sihtturgudel) 2. A02049 Arendustegevused</t>
  </si>
  <si>
    <t xml:space="preserve">Soodustatakse Eestis juba väljaarendatud toodete ja teenuste, sh  TAI-mahukate toodete ja tehnoloogiate ja kestlike lahenduste ekspordi kasvu ning luuakse eeldused uute toodete ja teenuste arendamiseks ja müügiks kõrgema lisandväärtusega valdkondades ja turgudel. </t>
  </si>
  <si>
    <t>Panustab TAIE alaeesmärgi "Ettevõtluskeskkond" eesmärkide täitmisesse</t>
  </si>
  <si>
    <t>Uued teadmised kasvatavad tööjõu tulemuslikkust ning lisandväärtust töötaja kohta. Üle-eestiliste teenuste pakkumise kaudu tekitatakse ka võimalus ülekandeefekti tekkimiseks. Teadlikkuse alaste tegevuste elluviimisel tehakse vajadusel koostööd 
maakondlike arenduskeskustega, tagamaks paremat regionaalset katvust ning informeeritust ja ligipääsetavust teenustele igas regioonis</t>
  </si>
  <si>
    <t xml:space="preserve">Ettevõtlusteadlikkuse, sealhulgas juhtimiskvaliteedi ja vastutustundliku ettevõtluse ja ettevõtjate TAI teadlikkuse kasvatamine (TAI võimalused) ja TAI võimekuse tõstmine. </t>
  </si>
  <si>
    <t>Teadlikkuse tõstmine läbi koolituste, seminaride ja õppereiside. Eksporditeenustes kestlikkuse põhimõtete juurutamine.</t>
  </si>
  <si>
    <t>Kõigil eksporditeenustel osalemiseks on tagatud soolises mõttes võrdsed võimalused ja ligipääsetavus.</t>
  </si>
  <si>
    <t>Turuteadlikkuse tegevused võimaldavad arvestada erinevate sotsiaalsete rühmade, sealhulgas vanemaealiste, vajadusi ning luua eksportimisega seotud tegevused, mis toetavad nende rühmade kaasamist. Selline lähenemine aitab luua ühiskonnas tervikuna tolerantsemat ja kaasavamat keskkonda ning tagada, et eksporttoetuste kasutamine toimub kõigi sotsiaalsete rühmade võrdse kohtlemise põhimõtteid järgides. Ekspordikoolitused ja seminarid on alati ka online versioonis kättesaadavad.</t>
  </si>
  <si>
    <t>Ekspordikoolitused ja seminarid on alati ka online versioonis kättesaadavad.  EIS koduleht vastab WCAG 2.0 AA juurdepääsetavuse suunistele</t>
  </si>
  <si>
    <t>"Süsteemne eksport Jaapanis" on 2023. a lõpuks hangitud, programm algab 2024. a alguses</t>
  </si>
  <si>
    <t>Tiina Truuväärt</t>
  </si>
  <si>
    <t>Turu nähtavus (2.2.3.)</t>
  </si>
  <si>
    <t>Ühisstendid rahvusvahelistel messidel                                               
1.	A02990: FOODEX 2023
2.	A02865: Bau 2023 -EksArend
3.	A03034: Hannover Messe 2023
4.	A02898: Transform Africa Summit 2023
5.	A03004: Transport Logistic 2023
6.	A02994: Seoul Food &amp; Hotel 2023
7.	A02897: BIO 2023
8.	A03003: Money 20/20 Europe 2023
9.	A03227: MSPO 2023
10.	A03002: DSEI 2023
11.	A02873: TransKazakhstan 2023 -EksArend
12.	A02863: Alihankinta 2023
13.	A02996: GITEX 2023
14.	A02899: ByggReisDeg 2023 -EksArend
15.	A02882: Smart City Expo 2023
16.	A02862 Elmia Subcontractor 2023
17.	A02900: productronica 2023
18. M03247 Life Sciences Baltics 2023</t>
  </si>
  <si>
    <r>
      <rPr>
        <sz val="11"/>
        <color rgb="FF000000"/>
        <rFont val="Calibri"/>
        <family val="2"/>
        <charset val="186"/>
      </rPr>
      <t xml:space="preserve">Rahvusvahelistel messidel ühisstendidega osalemise kaudu soodustatakse Eestis juba välja arendatud toodete ja teenuste, sh TAI-mahukate toodete ja tehnoloogiate ja kestlike lahenduste ekspordi kasvu ning luuakse eeldused uute toodete ja teenuste arendamiseks ja müügiks kõrgema lisandväärtusega valdkondades ja turgudel. 2023. a saab mitterahalist toetust </t>
    </r>
    <r>
      <rPr>
        <b/>
        <sz val="11"/>
        <color rgb="FF000000"/>
        <rFont val="Calibri"/>
        <family val="2"/>
        <charset val="186"/>
      </rPr>
      <t>140 mikro-, väikese ja keskmise suurusega ning suurettevõtet</t>
    </r>
    <r>
      <rPr>
        <sz val="11"/>
        <color rgb="FF000000"/>
        <rFont val="Calibri"/>
        <family val="2"/>
        <charset val="186"/>
      </rPr>
      <t>.</t>
    </r>
  </si>
  <si>
    <t xml:space="preserve">Konkurentsiolukorra tajumine välisturugudel soodustab vastutustundliku ettevõtluse ja ettevõtjate TAI teadlikkuse kasvatamist (TAI võimalused). </t>
  </si>
  <si>
    <t>Teadlikkuse tõstmine läbi koolituste. Ühisstendide korraldamisel kestlikkuse põhimõtete juurutamine.</t>
  </si>
  <si>
    <t>Neutraalne.  EIS koduleht vastab WCAG 2.0 AA juurdepääsetavuse suunistele</t>
  </si>
  <si>
    <t>Kätrin Aas</t>
  </si>
  <si>
    <t xml:space="preserve">2. A03013 Ärimissioonid ja B2B kohtumised </t>
  </si>
  <si>
    <t>2, 3</t>
  </si>
  <si>
    <r>
      <rPr>
        <sz val="11"/>
        <color rgb="FF3F3F3F"/>
        <rFont val="Source Sans Pro"/>
        <family val="2"/>
      </rPr>
      <t>Toetatakse ettevõtete kasvu ja laienemist olemasolevatel ja uutel eksporditurgudel. Soodustatakse Eestis juba väljaarendatud toodete ja teenuste, sh  TAI-mahukate toodete ja tehnoloogiate ja kestlike lahenduste ekspordi kasvu ning luuakse eeldused uute toodete ja teenuste arendamiseks ja müügiks kõrgema lisandväärtusega valdkondades ja turgudel  Euroopas, Aasias, Lähis-Idas ja Ida-Aafrikas . 2023 aastaks on planeeritud 12 ärimissiooni erinevatele sektoritele. Erinevates sihtriikides on loodud ärivõimalusi</t>
    </r>
    <r>
      <rPr>
        <b/>
        <sz val="11"/>
        <color rgb="FF3F3F3F"/>
        <rFont val="Source Sans Pro"/>
        <family val="2"/>
      </rPr>
      <t xml:space="preserve"> 90-le mikro- väikese ja keskmise suurusega ning suurettevõttele</t>
    </r>
  </si>
  <si>
    <t>Kaasame oma teenustesse kõrge lisandväärtusega ettevõtteid, sh eelise annab see, kui ettevõttel on  TAI-mahukad tooted/teenused, tehnoloogiad või kasutatakse ettevõttes kestlikke lahendusi.</t>
  </si>
  <si>
    <t>Kaasame oma teenustesse kõrge lisandväärtusega ettevõtteid, sh eelise annab see, kui ettevõttel on  TAI-mahukad tooted/teenused, tehnoloogiad või kestlikkud lahendused.</t>
  </si>
  <si>
    <t>Ärimissioonide keskmes on rohkem tulevikutehnoloogiad, ressursside efektiivsem kasutamine, säästvad lahendused ja muud teemad, mis panustavad  Euroopa Liidu Rohelisse kokkuleppesse</t>
  </si>
  <si>
    <t xml:space="preserve">Neutraalne </t>
  </si>
  <si>
    <t>3. 	A03014 Trade Estonia turundus</t>
  </si>
  <si>
    <t>1, 2, 3, 4, 5, 6</t>
  </si>
  <si>
    <t>Eesti ettevõtjate kuvandit sihtriikides on parandatud ning seeläbi tõstetud ekspordi müügitulu. Turundust tehtud 2 sihtriigis: Saksamaal ja Araabia Ühendemiraatides</t>
  </si>
  <si>
    <t>Sekkumine tõstab Eesti tuntust innovaatilise riigina ning soodustab seeläbi kõrge lisandväärtusega TAI-mahukate ettevõtete ekspordimüügitulu kasvu ning panustab tööjõu tootlikkuse kasvu</t>
  </si>
  <si>
    <t>Neutraalne. Teenus annab välisturgudel laiema pildi sektorist tervikuna</t>
  </si>
  <si>
    <t xml:space="preserve">Neutraalne. Teavitustegevustes arvestatakse eri sihtrühmade eelistatumate ja enimkasutatavate infokanalitega. </t>
  </si>
  <si>
    <t>TradeEstonia turundus on sektoriturundus, mille eesmärgiks on parandada Eesti ettevõtjate kuvandit sihtriikides ning seeläbi tõsta ekspordi müügitulu.</t>
  </si>
  <si>
    <t>Merle Tõnts</t>
  </si>
  <si>
    <r>
      <rPr>
        <sz val="11"/>
        <color rgb="FF000000"/>
        <rFont val="Calibri"/>
        <family val="2"/>
        <charset val="186"/>
        <scheme val="minor"/>
      </rPr>
      <t xml:space="preserve">A03249	Visiidid Lähiturud
</t>
    </r>
    <r>
      <rPr>
        <sz val="11"/>
        <color rgb="FF000000"/>
        <rFont val="Calibri"/>
        <family val="2"/>
        <charset val="186"/>
        <scheme val="minor"/>
      </rPr>
      <t xml:space="preserve">
</t>
    </r>
  </si>
  <si>
    <t>Toetatakse ettevõtete kasvu ja laienemist olemasolevatel ja uutel eksporditurgudel.</t>
  </si>
  <si>
    <t>Kaasame visiitidele kõrge lisandväärtusega ettevõtteid, sh eelise annab see, kui ettevõttel on  TAI-mahukad tooted/teenused, tehnoloogiad või kasutatakse ettevõttes kestlikke lahendusi.</t>
  </si>
  <si>
    <t>A03252	Turundusüritused välismaal Lähiturud
A03246	Välisesinduste juhtimistegevus Lähiturud</t>
  </si>
  <si>
    <t>Eesti ettevõtjate kuvandit lähiturugudel on parandatud ning seeläbi tõstetud ekspordi müügitulu</t>
  </si>
  <si>
    <t>Eesmärgiks on parandada Eesti ettevõtjate kuvandit sihtriikides ning seeläbi tõsta ekspordi müügitulu.</t>
  </si>
  <si>
    <t xml:space="preserve">A03110	Visiidid Kaugturud
</t>
  </si>
  <si>
    <t xml:space="preserve">A03107	Välisesinduste juhtimistegevus Kaugturud
A03108	Turundusüritused välismaal Kaugturud
</t>
  </si>
  <si>
    <t>Eesti ettevõtjate kuvandit kaugturugudel on parandatud ning seeläbi tõstetud ekspordi müügitulu</t>
  </si>
  <si>
    <t>Ettevõtjate nõustamine (2.2.4.)</t>
  </si>
  <si>
    <t>1.</t>
  </si>
  <si>
    <t>Välistalendi kaasamist ei ole hetkel sellest eelarvest plaanis</t>
  </si>
  <si>
    <t>2.</t>
  </si>
  <si>
    <t>3.</t>
  </si>
  <si>
    <t>Investeeringute meelitamine (2.2.5.)</t>
  </si>
  <si>
    <t>1. A03195 - VÄLISINVEST Visiidid, sündmused SF</t>
  </si>
  <si>
    <t>01.04.2023-31.12.2023</t>
  </si>
  <si>
    <t>Rohkem maandatud välisinvesteeringuid</t>
  </si>
  <si>
    <t>Lähtuvalt välisinvesteeringute uuest strateegiast on fookussektorid ja fookuses välisinvesteeringud TAIE fooksusektoritega seotud. Fookuses tööstus ja roheenergiast tulenevad projektid.</t>
  </si>
  <si>
    <t>Välisinvesteeringute projektid lähtuvad kõrgemast lisandväärtusest, töökohtade loomine regiooni kõrgemast palgast ja väärtusahelate arengust, et suurem osa lisandväärtusest jääks Eestisse.</t>
  </si>
  <si>
    <t>TA mahukad projektid on prioriteet ja seotud eesmärkidega</t>
  </si>
  <si>
    <t>Fookuses energeetikasektor ja sellest lähtuvalt innovaatiline rohetööstus. Lähtume töös digilahendustest ja automatiseerimisest keskkonna jalajälje vähendamiseks.</t>
  </si>
  <si>
    <t>Investorteeninduses on tagatud soolises mõttes võrdsed võimalused ja ligipääsetavus.</t>
  </si>
  <si>
    <t>Puudub</t>
  </si>
  <si>
    <t>Kõik teenused on lähtuvalt investorite ja välisettevõtete vajadustest.</t>
  </si>
  <si>
    <t>Joonas Vänto</t>
  </si>
  <si>
    <t xml:space="preserve">1. Töötajate arendamine </t>
  </si>
  <si>
    <t xml:space="preserve"> -</t>
  </si>
  <si>
    <t>Neturaalne</t>
  </si>
  <si>
    <t>Võrdsed võimalused tagatud</t>
  </si>
  <si>
    <t>3. tööjõu kulud antud sekkumisest</t>
  </si>
  <si>
    <t>Kontorite olemasolu lisaks Tallinnale ka Tartus ja Pärnus ning  kaugtöö võimalus pasustavad SKP kasvu väljaspool Harjumaad</t>
  </si>
  <si>
    <t> </t>
  </si>
  <si>
    <t>2 3</t>
  </si>
  <si>
    <t>A02980 Rahvusvaheliste ekspertide kaasamine (teenus turulesisenemise ja toote sobivuse ning positsioneerimise toetamiseks konkreetsel turul ja konkreetsele ettevõttele)</t>
  </si>
  <si>
    <t xml:space="preserve">Neutraalne. Kuigi toetusmeetme otsene mõju kasvuhoonegaaside heitmetele ei pruugi olla ilmne, võib see siiski kaasa aidata keskkonnasäästlikkusele. Rahvusvahelised eksperdid saavad jagada parimaid tavasid jätkusuutliku tootmise, ökoloogiliselt sõbralike tarneahelate ja energiatõhususe osas, võimaldades Eesti ettevõtetel rakendada rohelisemaid tavasid ja vähendada oma süsinikujalajälge. Lõppefekt tuleneb ekspertteadmisi kaasavate nõustatavate ettevõtete valitud tehnoloogiatest.  Arvestatakse ürituste korraldamisel kliimaministeeriumi keskkonnahoidlike ürituste korraldamise juhendiga </t>
  </si>
  <si>
    <t>Otsene. Toetusmeede tagab võrdse juurdepääsu rahvusvahelistele ekspertidele ja eksportvõimalustele ning ei diskrimineeri sooliselt.</t>
  </si>
  <si>
    <t>Neutraalne. Ekspertide kaasamine võimaldab arvestada erinevate sotsiaalsete rühmade, sealhulgas vanemaealiste, vajadusi ning luua eksportimisega seotud tegevused, mis toetavad nende rühmade kaasamist. Selline lähenemine aitab luua ühiskonnas tervikuna tolerantsemat ja kaasavamat keskkonda ning tagada, et eksporttoetuste kasutamine toimub kõigi sotsiaalsete rühmade võrdse kohtlemise põhimõtteid järgides.</t>
  </si>
  <si>
    <t>Neutraalne. Osaliselt toetav (meede on kättesaadav liikumispuudega inimestele). EIS koduleht vastab WCAG 2.0 AA juurdepääsetavuse suunistele</t>
  </si>
  <si>
    <t>Teenuse pakkumiseks arvestatud 2023-2025 perioodil kokku 1 000 000 eurot. Tegemist ka nn kriisikohvri raames ühe nõutuma teenusega. Avame seega uue vooru kohe 2024 alguses (jaan/veebr), sh vajadusel kohandatud tingimustel toidu-, puidu- ja masina-metallitööstuse sektoritele.</t>
  </si>
  <si>
    <t>Ille Metsla</t>
  </si>
  <si>
    <t>Nõustamine Aasia turgudel välisesindajate võrgustiku abil:
A02983 Aasia keskus: Jaapan
A02984 Aasia keskus: Hiina
A02985 Aasia keskus: India
A02986 Aasia keskus: Singapur
A02987 Aasia keskus: Kagu-Aasia
A02988 Aasia keskus: Lõuna-Korea
A03119 Aasia keskus: Jaapani teenused
A03120 Aasia keskus: India teenused
A03121 Aasia keskus: Hiina teenused
A03122 Aasia keskus: Singapuri teenused
A03123 Aasia keskus: Lõuna-Korea teenused
A03124 Aasia keskus: Kagu-Aasia teenused</t>
  </si>
  <si>
    <t>Nõustamise fookuses on tehnoloogiapõhised ja TA&amp;I mahukad ettevõtted</t>
  </si>
  <si>
    <t xml:space="preserve">Neutraalne. Kestlike tarneahelate alane nõustamine sihtturgude lõikes.  Arvestatakse ürituste korraldamisel kliimaministeeriumi keskkonnahoidlike ürituste korraldamise juhendiga </t>
  </si>
  <si>
    <t>Neutraalne. Nõustamisteenus võimaldab arvestada erinevate sotsiaalsete rühmade, sealhulgas vanemaealiste, vajadusi ning luua eksportimisega seotud tegevused, mis toetavad nende rühmade kaasamist. Selline lähenemine aitab luua ühiskonnas tervikuna tolerantsemat ja kaasavamat keskkonda ning tagada, et eksporttoetuste kasutamine toimub kõigi sotsiaalsete rühmade võrdse kohtlemise põhimõtteid järgides.</t>
  </si>
  <si>
    <t>Xenia Joost</t>
  </si>
  <si>
    <t>Nõustamine kaugturgudel välisesindajate võrgustiku abil:
A03099 EKSPORT Suurbritannia nõuniku tegevused
A03105 EKSPORT Prantsusmaa nõuniku tegevused
A03106 EKSPORT USA nõuniku tegevused
A03112 EKSPORT Poola nõuniku tegevused
A03113 EKSPORT AÜE ekspordinõuniku tegevused
A03114 EKSPORT Keenia nõuniku tegevused
A03232 Suurbritannia nõuniku teenused
A03238 Prantsusmaa nõuniku teenused
A03239 USA nõuniku teenused
A03240 Poola nõuniku teenused
A03241 Keenia nõuniku teenused
A03243 AÜE nõuniku teenused
A03389 EKSPORT Saudi Araabia nõuniku tegevused</t>
  </si>
  <si>
    <t>Nõustamine lähiturgudel välisesindajate võrgustiku abil:
A03201 EKSPORT Taani nõuniku tegevused
A03203 EKSPORT Saksamaa nõunike tegevused
A03204 EKSPORT Rootsi nõunike tegevused
A03205 EKSPORT Soome nõuniku tegevused
A03206 EKSPORT Hollandi nõuniku tegevused
A03207 EKSPORT Norra nõuniku tegevused
A03231 Taani nõuniku teenused
A03233 Saksamaa nõunike teenused
A03234 Rootsi nõunike teenused
A03235 Soome nõuniku teenused
A03236 Hollandi nõuniku teenused
A03237 Norra nõuniku teenused</t>
  </si>
  <si>
    <t>Tiina Tuisk</t>
  </si>
  <si>
    <t>A03251 sourcing teenus välismaa ettevõtetele, kes huvitunud Eesti toodetest ja teenustest</t>
  </si>
  <si>
    <t>Tutvustame teenuses eelkõige TAI-mahukaid tooteid/teenuseid ja tehnoloogiad</t>
  </si>
  <si>
    <t>Tööjõukulud</t>
  </si>
  <si>
    <t>A03000 Ekspordi edendamise tegevused (nt pikaajaline koolitusprogramm "Süsteemne eksport Jaapanis" ja "Süsteemne eksport Saksamaal"). Põhjalikumad turulesisenemise programmid, mis täiendavad lühiajalisemaid turuteadlikkuse tõstmise tegevusi, mis osaks messidest, B2B missioonidest ja ekspordinõunike korraldatavatest sihtturuseminaridest ning üritustest.</t>
  </si>
  <si>
    <t>Soodustatakse Eestis juba väljaarendatud toodete ja teenuste, sh  TAI-mahukate toodete ja tehnoloogiate ja kestlike lahenduste ekspordi kasvu ning luuakse eeldused uute toodete ja teenuste arendamiseks ja müügiks kõrgema lisandväärtusega valdkondades ja turgudel. 
Alategevuse tulemusena viiakse ellu kaks 6-kuulise kestvusega turule sisenemise tervikprogrammi, mis sisaldavad nii seminare, nõustamisi, koolitusi kui visiiti turule. Üks programm on suunatud Jaapani turule ning 2024.a IKT ja targa linna sektori ettevõtetele. Teine programm on Saksamaa fookusega ning analüüs sektori fookuse osas on veel käsil.</t>
  </si>
  <si>
    <t>Uued teadmised kasvatavad tööjõu tulemuslikkust ning lisandväärtust töötaja kohta. Üle-eestiliste teenuste pakkumise kaudu tekitatakse ka võimalus ülekandeefekti tekkimiseks. Teadlikkuse alaste tegevuste elluviimisel tehakse vajadusel koostööd
maakondlike arenduskeskustega, tagamaks paremat regionaalset katvust ning informeeritust ja ligipääsetavust teenustele igas regioonis</t>
  </si>
  <si>
    <t xml:space="preserve">Neutraalne. Teadlikkuse tõstmine läbi koolituste, seminaride ja õppereiside. Eksporditeenustes kestlikkuse põhimõtete juurutamine.  Arvestatakse ürituste korraldamisel kliimaministeeriumi keskkonnahoidlike ürituste korraldamise juhendiga </t>
  </si>
  <si>
    <t>Otsene. Kõigil eksporditeenustel osalemiseks on tagatud soolises mõttes võrdsed võimalused ja ligipääsetavus.</t>
  </si>
  <si>
    <t>Neutraalne. Turuteadlikkuse tegevused võimaldavad arvestada erinevate sotsiaalsete rühmade, sealhulgas vanemaealiste, vajadusi ning luua eksportimisega seotud tegevused, mis toetavad nende rühmade kaasamist. Selline lähenemine aitab luua ühiskonnas tervikuna tolerantsemat ja kaasavamat keskkonda ning tagada, et eksporttoetuste kasutamine toimub kõigi sotsiaalsete rühmade võrdse kohtlemise põhimõtteid järgides. Ekspordikoolitused ja seminarid on alati ka online versioonis kättesaadavad.</t>
  </si>
  <si>
    <t>Neutraalne. Ekspordikoolitused ja seminarid on alati ka online versioonis kättesaadavad.  EIS koduleht vastab WCAG 2.0 AA juurdepääsetavuse suunistele</t>
  </si>
  <si>
    <t>Regioonide üleselt olulised tegevused (nt Big Asia konverents Aasia turu tutvustamiseks):
A02989 Aasia ülesed tegevused
A03424 Kaugturgude ülesed tegevused
A03426 Lähiturgude ülesed tegevused</t>
  </si>
  <si>
    <t>Soodustatakse Eestis juba väljaarendatud toodete ja teenuste, sh  TAI-mahukate toodete ja tehnoloogiate ja kestlike lahenduste ekspordi kasvu ning luuakse eeldused uute toodete ja teenuste arendamiseks ja müügiks kõrgema lisandväärtusega valdkondades ja turgudel. 
Antud tegevuse raames kavandatakse regiooniüleseid tegevusi, mis suurendavad ettevõtjate teadlikkust regiooni eripäradest, EISi toest ning koostöövõimalustest. Üks olulisemaid üritusi on tänaseks juba sissetöötatud Big in Asia konverents, kuhu kaasatakse riigi esindajaid, EISi eksperte, ning kogenud ettevõtjaid Aasia turgudel.</t>
  </si>
  <si>
    <t> Tööjõukulud</t>
  </si>
  <si>
    <t>Eesti eri sektorite ja ambitsioonikate eksportööride toetamine rahvusvahelistel messidel nii Euroopas, Aasias, Aafrikas, Lähis-Idas kui USA-s:
A02997 Gulfood 2024
A03006 Nordbygg 2024
A03007 TransKazakhstan 2024
A03008 Boot 2024
A03009 Money 20/20 Europe 2024
A03010 Mobile World Congress 2024
A03017 World Defence Show 2024
A03019 Batimat 2024
A03020 ITS World Congress 2024
A03022 Eurosatory 2024
A03023 Smart City Expo 2024
A03027 IAC 2024
A03028 Seoul Food &amp; Hotel 2024
A03029 FOODEX 2024
A03046 BIO 2024
A03051 ONS 2024
A03254 Cosmoprof 2024
A03298 SMM 2024
A03330 MSPO 2024
A03339 Life Sciences Baltic 2024
A03343 FMB 2024
A03353 Alihankinta 2024
A03359 Big Science Business Forum 2024
A03365 Masters of Digital 2024
A03435 KOREA BUILD 2024</t>
  </si>
  <si>
    <t>Rahvusvahelistel messidel ühisstendidega osalemise kaudu soodustatakse Eestis juba välja arendatud toodete ja teenuste, sh TAI-mahukate toodete ja tehnoloogiate ja kestlike lahenduste ekspordi kasvu ning luuakse eeldused uute toodete ja teenuste arendamiseks ja müügiks kõrgema lisandväärtusega valdkondades ja turgudel</t>
  </si>
  <si>
    <t xml:space="preserve">Neutraalne. Teadlikkuse tõstmine läbi koolituste. Ühisstendide korraldamisel kestlikkuse põhimõtete juurutamine.  Arvestatakse ürituste korraldamisel kliimaministeeriumi keskkonnahoidlike ürituste korraldamise juhendiga </t>
  </si>
  <si>
    <t>A03186/AO3013 Ärimissioonid, kontaktreisid ja B2B kohtumised, sh:
India - biotehnoloogia- ja farmaatsia
Saudi Araabia - tervisetehnoloogia, toidu- ja joogisektor
Aafrika - IT, tervisetehnoloogiad
Jaapan - IKT, tark linn
Saksamaa - meretööstus, nutikad transpordilahendused; masina- ja metallitööstus
Vietnam - toidu- ja joogisektor
AÜE - intelligentsed transpordisüsteemid, toidu- ja joogisektor
Korea - puit/disain/ehitusmaterjalid sissetulev missioon</t>
  </si>
  <si>
    <t>Toetatakse ettevõtete kasvu ja laienemist olemasolevatel ja uutel eksporditurgudel. Soodustatakse Eestis juba väljaarendatud toodete ja teenuste, sh  TAI-mahukate toodete ja tehnoloogiate ja kestlike lahenduste ekspordi kasvu ning luuakse eeldused uute toodete ja teenuste arendamiseks ja müügiks kõrgema lisandväärtusega valdkondades ja turgudel  Euroopas, Aasias, Lähis-Idas ja Ida-Aafrikas . 2023 aastaks on planeeritud 12 ärimissiooni erinevatele sektoritele.</t>
  </si>
  <si>
    <t xml:space="preserve">Neutraalne. Ärimissioonide keskmes on rohkem tulevikutehnoloogiad, ressursside efektiivsem kasutamine, säästvad lahendused ja muud teemad, mis panustavad  Euroopa Liidu Rohelisse kokkuleppesse.  Arvestatakse ürituste korraldamisel kliimaministeeriumi keskkonnahoidlike ürituste korraldamise juhendiga </t>
  </si>
  <si>
    <t>A03014 TradeEstonia turundus</t>
  </si>
  <si>
    <t>A03108 Turundusüritused välismaal - kaugturud</t>
  </si>
  <si>
    <t>uus</t>
  </si>
  <si>
    <t xml:space="preserve">Neutraalne.  Arvestatakse ürituste korraldamisel kliimaministeeriumi keskkonnahoidlike ürituste korraldamise juhendiga </t>
  </si>
  <si>
    <t>Neutraalne. EIS koduleht vastab WCAG 2.0 AA juurdepääsetavuse suunistele</t>
  </si>
  <si>
    <t>Kadri Gröön</t>
  </si>
  <si>
    <t>Ei ole SF arvestatud. RES rahastusel 2024. a.</t>
  </si>
  <si>
    <t>Leonardo Ortega</t>
  </si>
  <si>
    <t>Välisinvesteeringute projektid lähtuvad kõrgemast lisandväärtusest, töökohtade loomine regiooni kõrgemast palgast ja väärtusahelate arengust, et suurem osa lisandväärtusest jääks Eestisse.Lähtuvalt välisinvesteeringute uuest strateegiast on fookussektorid ja fookuses välisinvesteeringud TAIE fooksusektoritega seotud. Fookuses tööstus ja roheenergiast tulenevad projektid.</t>
  </si>
  <si>
    <t>Otsene. Riiklik fookus eri regioonidesse välisinvesteeringute maandamisel ning seejuures maakondade keskmisest kõrgema lisandväärtusega investeeringute.</t>
  </si>
  <si>
    <t>Neutraalne. Fookuses energeetikasektor ja sellest lähtuvalt innovaatiline rohetööstus. Lähtume töös digilahendustest ja automatiseerimisest keskkonna jalajälje vähendamiseks.</t>
  </si>
  <si>
    <t>Neutraalne. Võrdsed võimalused tagatud</t>
  </si>
  <si>
    <t>Neutraalne. Kõik teenused on lähtuvalt investorite ja välisettevõtete vajadustest.</t>
  </si>
  <si>
    <t>Column1</t>
  </si>
  <si>
    <t>Kõikides käskkirja tegevustes osalejate erivajadustega arvestatakse nende vajaduste ilmnedes, ehk tagatakse ligipääsetavus füüsilisele keskkonnale, infole ja kommunikatsioonile ka nelja peamise erivajadusega (nägemis-, kuulmis-, liikumis- ja intellektipuue) inimestele kus asjakohane. Viime ürituste korraldamise juhendisse lisatud viited (eas ürituste korraldamise juhend - majaülene- tähtaeg 2023)</t>
  </si>
  <si>
    <t>Teadmiste ja kompetentside suurendamine (2.1.1.)</t>
  </si>
  <si>
    <t>1, 2</t>
  </si>
  <si>
    <t xml:space="preserve">1. Teadlikkuse tegevused: eas.ee; turundus, FB, Linkedin, Äripäeva raadio jne. </t>
  </si>
  <si>
    <t>1,2,3,4,5,6</t>
  </si>
  <si>
    <t>eas.ee arendus/haldus ja kommunikatsioonitegevused (teenustesse kandideerimised, edulugude kajastamine)</t>
  </si>
  <si>
    <r>
      <t xml:space="preserve"> </t>
    </r>
    <r>
      <rPr>
        <sz val="11"/>
        <rFont val="Calibri"/>
        <family val="2"/>
        <charset val="186"/>
        <scheme val="minor"/>
      </rPr>
      <t>Panustab TAIE alaeesmärgi "Ettevõtluskeskkond" eesmärkide täitmisesse</t>
    </r>
  </si>
  <si>
    <t>Kommunikatsioon loob eeldused selleks, et ettevõtjad osaleksid teenustes mis tõstavad potentsiaalselt nende tootlikust ja lisandväärtust</t>
  </si>
  <si>
    <t>Ettevõtetel kasvatavad teadlikkus TA tegevuste vajadusest ettevõttes ning milliseid võimalusi annab TA edendamine</t>
  </si>
  <si>
    <t xml:space="preserve">Tegevuste elluviimisel tehakse koostööd maakondlike arenduskeskustega, tagamaks paremat regionaalset katvust ning informeeritust ja ligipääsetavust teenustele igas regioonis. </t>
  </si>
  <si>
    <t>Efekt tuleneb tehnoloogiate ja ettevõtete edulugude kajastamisest ning teemale tähelepanu pööramisest. Millest tulenevalt edeneb nii vastutustundlik ettevõtlus kui ka edendadtakse uus tulevikutehnoloogiad</t>
  </si>
  <si>
    <t>tegevused aitavad kaasa naiste osaluse suurendamisele ettevõtluses läbi nende ettevõtlusaktiivsuse ja -teadlikkuse suurendamise ning ettevõtluspotentsiaali realiseerimise</t>
  </si>
  <si>
    <t xml:space="preserve">Teavitustegevustes arvestatakse eri sihtrühmade eelistatumate ja enimkasutatavate infokanalitega. </t>
  </si>
  <si>
    <t>EIS koduleht vastab WCAG 2.0 AA juurdepääsetavuse suunistele</t>
  </si>
  <si>
    <t>Hinnanguliselt aastas 150.00.-  (siin sees ka eas.ee haldus ja arendus) teenusesse värbamise tegevused. Ettevõtete edulood, kommunikatsioonikanalites päevakajaliste teemade kajastaminejne tegevused. Eeldatavasti kasutame vana perioodi SF, kuid osad tegevused võivad tulla juba uude perioodi</t>
  </si>
  <si>
    <t>tiim + kommunkatsioon/turundus</t>
  </si>
  <si>
    <t>Kasutame suuresti täna vana Sfi</t>
  </si>
  <si>
    <r>
      <t>2.</t>
    </r>
    <r>
      <rPr>
        <sz val="11"/>
        <rFont val="Calibri"/>
        <family val="2"/>
        <charset val="186"/>
        <scheme val="minor"/>
      </rPr>
      <t xml:space="preserve"> Eesti parimad ettevõtted - Eesti ettevõtlus auhinna konkurss ja gala</t>
    </r>
  </si>
  <si>
    <t>Kui on vaja lisakommunikatsiooni juba planeeritud tegevustele, siis kasutame uue perioodi Sfi. Gala ise ja eeltöö on arevstatud vanast Sfist.</t>
  </si>
  <si>
    <t>kõik kolm alameesmärki</t>
  </si>
  <si>
    <t xml:space="preserve">Konkursil osalevatel ettevõtjatel tekib positiivne kuvand ühiskonnas, mille tulemusel muutuvad nad ka atraktiivsemateks tooandjateks, kelle töötajad on motiveeritumad. Lisaks suureneb ühiskonnas teadlikkus antud ettevõtja toodetest/teenustest mille tulemusel potensiaalselt tekib suurem nõudlus ettevõtja toodangule mis omakorda võib potensiaalselt suurendada ettevõtja tootlikust. </t>
  </si>
  <si>
    <t>Efekt tuleneb tehnoloogiate ja ettevõtete edulugude kajastamisest ning teemale tähelepanu pööramisest. Eraldi tunnustatakse ka keskkonnahoidlike ettevõteid, mille kaudu suureneb teadlikkus nii resurssisäästu kasudest kui ka kliimasõbralikest ärimudelitest.</t>
  </si>
  <si>
    <t xml:space="preserve"> Teavitustegevustes arvestatakse eri sihtrühmade eelistatumate ja enimkasutatavate infokanalitega. </t>
  </si>
  <si>
    <t>Igaastane kulu.  Hinnanguliselt 300.000.- (ettevalmistus, statuudid, kandideerimine, ettevõttekülastused, zürii, gala ise). 2023 aasta vahendid olemas, võibolla mõned kulud tulevad uuede perioodi.</t>
  </si>
  <si>
    <t>Karin Lõhmuste + turundus/kommunikatsioon</t>
  </si>
  <si>
    <t>3. Uuringud</t>
  </si>
  <si>
    <t>Uuringud, mis aitavad hinnata üldist majanduslikku olukorda, anda sisendit teenuste arendusse või väljapoole jagada infot erinevate sektorite kohta. Ettevalmistused 2024 ja 2025 aastaks. Lisaks vajadus juba olemasolevaid uuringuid tõlkida, et kasutada rahvusvaheliselt või siseriiklikult (kui omanikud väljapool - näiteks juhtimisvaldkonna uurin).</t>
  </si>
  <si>
    <t>Uuringuid kasutame teenuste arenduseks või siis ettevõtted saavad infot uutest trendidest või võrrelda end vastu sektorit või muid seostavaid leide</t>
  </si>
  <si>
    <t>Näiteks IMD/WEF, juhtimisvaldkonna uuring (iga 5 aasta järgi) ja muu taoline)</t>
  </si>
  <si>
    <t>tiim + STRA</t>
  </si>
  <si>
    <t>erinevad suuremad uuringud,kus tellime või oleme osaline (IMF, Juhtimisvaldkonna uuring - siin sees ei ole tehnoloogiauuringuid)</t>
  </si>
  <si>
    <t>4. Tööriistad / piloteerimine</t>
  </si>
  <si>
    <t xml:space="preserve">Innovatsioonitrepi prototüüp. erinevad IT põhised tööriistad maja siseseks või ettevõtetele kasutamiseks. Näiteks innovatsioonitrepi exceli tööriist ja veebilahendus. Täienudsed ja potensiaalsed uued tööriistade piloodid </t>
  </si>
  <si>
    <t>Tööriistade abil saavad ettevõtted infot kiiretsi kätte, kiire diagnostika või leiud lisaks saavad võrrelda end vastu sektorit või muid seostavaid leide</t>
  </si>
  <si>
    <t>enesehindamise tööriistad / korduvkasutatavad materjalid jne</t>
  </si>
  <si>
    <t>5.  Ajujaht 16</t>
  </si>
  <si>
    <t>1,2,3,4,5</t>
  </si>
  <si>
    <t>Ajujaht koosneb: ideede valikus, kiirendiprogramm koos mentoritega, Telesaade "Ajujaht" ning ühisüritused</t>
  </si>
  <si>
    <t>Teenuses osalenud ettevõtted kasvatavad tööjõu tulemuslikkust ning lisandväärtust töötaja kohta</t>
  </si>
  <si>
    <t>Teadmusmahukate ettevõtete ja ärimudelite arendamine kasvatab TA kulude mahtu ja intensiivsust erasektoris</t>
  </si>
  <si>
    <t xml:space="preserve">otsene: tegevuste elluviimisel tehakse koostööd maakondlike arenduskeskustega, tagamaks paremat regionaalset katvust ning informeeritust ja ligipääsetavust teenustele igas regioonis. </t>
  </si>
  <si>
    <t>kaudne: Efekt tuleneb tehnoloogiate ja ettevõtete edulugude kajastamisest ning teemale tähelepanu pööramisest. Millest tulenevalt edeneb TAI mahukas ettevõtlus, mille kaudu endadtakse uus tulevikutehnoloogiad. Tegevustes lähtume maksimaalselt ürituste  hea tava kokkulepetga - kliimaministeeriumi lehel (konverentsid, seminarid jne): https://kliimaministeerium.ee/keskkonnateadlikkus -&gt; Keskkonnaministeeriumi keskkonnahoidlikud sündmused juhend 2022.pdf | 927.3 KB | pdf</t>
  </si>
  <si>
    <t>Neutraalne: EIS koduleht vastab WCAG 2.0 AA juurdepääsetavuse suunistele</t>
  </si>
  <si>
    <t>Teadlikkuse suurendamine (2.1.2.)</t>
  </si>
  <si>
    <t>1. Starteegia praktikum</t>
  </si>
  <si>
    <t>2023-2024</t>
  </si>
  <si>
    <t>Programm ettevõtjatele teadlikkuse tõstmiseks. Alustatakse sügisel uue grupiga. Plaanitud 8 ettevõtet ühes grupis (2-3 osalejat ettevõtte kohta)</t>
  </si>
  <si>
    <t>kõik kolm alameesmärki - fookuses ettevõtluskeksond</t>
  </si>
  <si>
    <t xml:space="preserve">Programmi läbinud ettevõtjad saavad omale teadmised ja oskused kuidas kasvatada tööjõu tulemuslikkust ning lisandväärtust töötaja kohta. </t>
  </si>
  <si>
    <r>
      <t xml:space="preserve">Efekt tuleneb mentorite ja koolitajate kogemusest ning kaasamisest   - nõustatavate ettevõtete valitud tehnoloogiatega ning ettevõtetevaheliste kogemuste/teadmiste vahetamisest </t>
    </r>
    <r>
      <rPr>
        <sz val="11"/>
        <color rgb="FFFF0000"/>
        <rFont val="Calibri"/>
        <family val="2"/>
        <charset val="186"/>
        <scheme val="minor"/>
      </rPr>
      <t>sh. roheteemadel</t>
    </r>
  </si>
  <si>
    <t>Neutraalne. Ettevõtluse üldine vastutustundlikkuse kasv ja paranenud juhtimiskvaliteet adresseerib otseselt võrdsete võimaluste temaatika senisest paremat ja tõhusamat rakendamist ettevõtja igapäevases toimimises.</t>
  </si>
  <si>
    <t xml:space="preserve">2023 alustab grupp sügisel ja tegevused lõppevad 2024 aastal. Lisaks on võimalus talvel-kevadel alustada uue grupiga.  </t>
  </si>
  <si>
    <t>Karl-Villiam</t>
  </si>
  <si>
    <t>Uus hange 1 osa makse (kui vanas perioodis on veel vahendeid siis võtame sealt</t>
  </si>
  <si>
    <t>2. Disaini meistriklass / Ringdisaini meistriklass</t>
  </si>
  <si>
    <t xml:space="preserve">Ringdisaini meistriklass on tööstusettevõtetele abiks toote või teenuse protsesside ümbermõtestamisel ja –disainimisel, seades esikohale märksõnad kestlikkus ja innovaatilisus.
Tegemist on programmiga, kus 10 ambitsioonikat ettevõtet saavad süsteemselt läbi mõelda, kuidas muuta rohepööre oma ettevõtte konkurentsieeliseks. Rahvusvahelised ringmajanduse ja jätkusuutlikkuse tippteadmised jõuavad kohalike disainijuhtide valvsa pilgu all otse meeskonnani, ettevõttesse, tootesse, teenusesse, ärimudelisse. </t>
  </si>
  <si>
    <t>Anet Adamson</t>
  </si>
  <si>
    <t>3. Strateegia/ärimudelid</t>
  </si>
  <si>
    <t>Alustame teenuse arendusega - seega täpseid numbreid veel ei tea. 2023 aastal sügisel toimub hanke ettevalmistus</t>
  </si>
  <si>
    <t>Ärikomitee plaanis detsember 2023. HANKE ettevalmistus 2023 - teenuse pakkumus ja kulud 2024 aastal.</t>
  </si>
  <si>
    <t>4. Digitaliseerimise meistriklass</t>
  </si>
  <si>
    <t>Digitaliseerimise meistriklass on programm, mille eesmärk on aidata tuvastada need ettevõtte protsessid ja tarneahelad, mille optimeerimine avaldab enim mõju ettevõtte konkurentsivõimele. Osalemise tulemusena valmib tippkoolitajate ja personaalse mentori toel organisatsiooni strateegilise arendamise plaan, valite välja sobivaima digilahenduse ning teete esimesed sammud selle juurutamiseks.</t>
  </si>
  <si>
    <t>ettevõtluskeskond</t>
  </si>
  <si>
    <t>Annab eelduse ettevõtjale suurendada pakutavate toodete ja teenuste innovaatilisust ning lisandväärtust</t>
  </si>
  <si>
    <t>Ettevõtetel kasvatavad teadlikkus TA tegevuste vajadusest ettevõttes ning milliseid võimalusi annab TA edendamine, mille tulemusel eelduslikult kasvab TA-kulutuste intensiivsus</t>
  </si>
  <si>
    <t xml:space="preserve">Koostöö MAKidega </t>
  </si>
  <si>
    <t>Eeldatavalt positiivse mõjuga kuid sõltub nõustatavate ettevõtjate arendatavatest toodetest/teenustest.</t>
  </si>
  <si>
    <t>Vaja kirjutada hange uueks perioodiks.</t>
  </si>
  <si>
    <t>Joel Järvik</t>
  </si>
  <si>
    <t>Juhtimiskvaliteedi tõstmine (2.1.3.)</t>
  </si>
  <si>
    <t>1,2,3</t>
  </si>
  <si>
    <t>1. A03134 Juhtide mentorprogramm</t>
  </si>
  <si>
    <t>Juhtide mentorprogramm on 6-​kuuline programm, mis aitab  luua eeldused ettevõtte mitmekordseks kasvuks ja saada välja omaniku/juhi asendamatuse lõksust. 20 ettevõtet + 20 mentorit.</t>
  </si>
  <si>
    <t xml:space="preserve">Efekt tuleneb mentorite ja koolitajate kogemusest ning kaasamisest   - nõustatavate ettevõtete valitud tehnoloogiatega ning ettevõtetevaheliste kogemuste/teadmiste vahetamisest, sh. roheteemadel. Lisaks edendatakse ka vastutustundliku ettevõtte juhtimise praktikaid ning seeläbi muudetakse ettevõtete kliimakäitumist. </t>
  </si>
  <si>
    <t>2023 sügisgrupp alustab oktoobris ning lõpetab 2024 märtsis. Uuesti hankimisel eelnevalt teense hindamine.</t>
  </si>
  <si>
    <t>2. Koostöö erinevate organisatsioonidega ja teenuste arendus (piloodid): KIK, VEF, arendusnõunikud, klastrid, eriallaiidud, TAK, Tööandjad- teemadeks kestlikkus, innovatsioonitrepp jne</t>
  </si>
  <si>
    <t>5,6</t>
  </si>
  <si>
    <t xml:space="preserve"> kaasame partnereid ja väliseid koostööosapooli, teenuste arendamiseks, et saada laiapõhjalist taasisidet ning tõstatame vajadusel probleemikohti ühise arusaama jaoks.</t>
  </si>
  <si>
    <t>kaasatud partnerite ja ettevõette kogemuste jagamise tulemusel aitame kaasa kasvatavatada tööjõu tulemuslikkuse ning lisandväärtuse kasvule töötaja kohta</t>
  </si>
  <si>
    <t>Partneritel kasvatavad teadlikkus TA tegevuste vajadusest ettevõttes</t>
  </si>
  <si>
    <t xml:space="preserve"> tehakse koostööd maakondlike arenduskeskustega</t>
  </si>
  <si>
    <t>Efekt tuleneb  kaastaud partnerite kogemusest ettevõtetevaheliste kogemuste/teadmiste vahetamisest.</t>
  </si>
  <si>
    <t>koostöö erinevate organistatsioonidega ja a oma majasisesed pilootide arendus, kuu kaasame partnereid ja väliseid koostööosapooli</t>
  </si>
  <si>
    <t>Töötajate arendamine</t>
  </si>
  <si>
    <t>5.  kaudsed kulud</t>
  </si>
  <si>
    <t>nnovatsiooni osakond, kliendihaldus, hanketiim, STRA, turundus/kommunikatsioon</t>
  </si>
  <si>
    <t>6. tööjõu kulud antud programmist</t>
  </si>
  <si>
    <t>Innovatsiooni osakond, kliendihaldus, hanketiim, STRA, turundus/kommunikatsioon</t>
  </si>
  <si>
    <t>1 2 3</t>
  </si>
  <si>
    <t>A03408 -  turundustegevused</t>
  </si>
  <si>
    <t>Luua ja tagada aktiivne edulugude, uute tehnoloogiate, erinevate innovatsiooni teemade ja rahastusvõimaluste infovoog (aga ka suurüritused, blogid, podcastid, raadio- ja telesaated jne).
Teenuste arendus, teenuste turundusmaterjalid, värbamised jne tegevused. Innovatsiooniteemalised artiklid (vajadusel tõlkimine), Innovatsioonialased kommunikatsioonilood, koolituste, töötubade, meistriklasside, infomaterjalide, konverentside, veebiseminaride jne kohane eelinfo ja järeltegevused.</t>
  </si>
  <si>
    <t>Kommunikatsiooniga tutvunud ettevõtetel kasvatavad tööjõu tulemuslikkust ning lisandväärtust töötaja kohta</t>
  </si>
  <si>
    <t>kaudne: tegevused aitavad kaasa naiste osaluse suurendamisele ettevõtluses läbi nende ettevõtlusaktiivsuse ja -teadlikkuse suurendamise ning ettevõtluspotentsiaali realiseerimise</t>
  </si>
  <si>
    <t xml:space="preserve">kaudne: Teavitustegevustes arvestatakse eri sihtrühmade eelistatumate ja enimkasutatavate infokanalitega. </t>
  </si>
  <si>
    <t>Lisatus tegevus: sisutegevused TV saate formaadis sõnumite edastamine</t>
  </si>
  <si>
    <t>Kati Remmelkoor</t>
  </si>
  <si>
    <t>M03449  -  veebileht eas.ee sisuloome / täiendused olemaoslevatele sisulehtedele</t>
  </si>
  <si>
    <t>Organisatsiooni ühisveebis olevad ettevõtlusteadlikkusega seotud alamlehtedega seonduvad uuendused/parendused.  Praktikale ja statistikale tuginedes on veebi hoidmise (veebilehe üldiste ja kõigi jaoks kasutajakogemust parandavate arendustegevuste - näiteks uus otsingumootor, värvide ja arhitektuuri muudatused, turvauuendused, uued kontaktid, koondlehed teenustele, sündmustele, videopank jne). Tegemist on äriarenduse fookusega alamlehe ja juhtimiskvaliteedi, vastutustundliku ning äriarenduste/-strateegia teemade kajastusega.</t>
  </si>
  <si>
    <t>eas.ee lehel tutvunud infoga ettevõtetel kasvatavad tööjõu tulemuslikkust ning lisandväärtust töötaja kohta</t>
  </si>
  <si>
    <t xml:space="preserve">kaudne eas.ee lehel viitame partneritele (vähemalt eelmisel eas.ee oli partnerite alamleht), tagamaks paremat regionaalset katvust ning informeeritust ja ligipääsetavust teenustele igas regioonis. </t>
  </si>
  <si>
    <t>alamleht: https://eas.ee/tootearendus-ja-innovatsioon/</t>
  </si>
  <si>
    <t>A03399 -  Juhtimisvaldkonna uuring</t>
  </si>
  <si>
    <t>2,3,5</t>
  </si>
  <si>
    <t>Eesmärk on kaardistada juhtimisalane praktika, probleemid ja arendustegevused 
Eesti ettevõtetes ning tuua välja arengud juhtimispraktikates. Teiseks, tuginedes kogutud 
materjalile anda hinnang Eesti ettevõtete juhtimispraktikatele ning teha ettepanekud juhtimisvaldkonna arendamiseks. Väljund on uuringutulemuste avalik tutvustamine ja teavitamine.
juhtimisvaldkonna uuring on koostöös MKMiga iga 5 aasta tagant tehtav uuring. Alustame 2024 ettevalmistavate tegevustega, et 2025 uuring läbi viidaks. Näide eelmise uuringu kohta: https://eas.ee/wp-content/uploads/2022/04/eesti-juhtimisvaldkonna-uuring-2021.pdf</t>
  </si>
  <si>
    <t>Juhtimisvaldkonna uuringu ettevalmistus 2025. Eelarve kasutamine rakendub juhul kui vajalik tasulist eksperti kaasata nt. 2024 perioodi 5000€ 2025 perioodi 45000 planeeritud. Alustame uuringu eelläbirääkimisi ja kaasame osapooli – uuringu ise tellime 2024 aastal, et 2025 aastal läbi viidaks (ehk hange väljas 2024/2025
Uues juhtimisvaldkonna uuringus peaksime kajastama ka kestlikkuse ja vastutustundlikkusepunkti</t>
  </si>
  <si>
    <t>A03401 -  ASTP ja TAFTIE liikmemaks ja seotud tegevused</t>
  </si>
  <si>
    <t xml:space="preserve">Maailma hetke parima teadmuse omandamine ning juurutamine sihtasutuses. Kohtumiste ettevalmistavad tegevused. Kohapealne võrgustamine ja järeltegevused ning kommunikatsioon majas sees. Vajadusel uuringutes ja töötubades osalemine ning kolleegide kaasamine ühendasutuses vastavalt spetsiifilisele rollile või teadmusele. </t>
  </si>
  <si>
    <t>Kommunikatsiooniga tutvunud ettevõtetel või meie kajastuste läbi kasvatavad tööjõu tulemuslikkust ning lisandväärtust töötaja kohta</t>
  </si>
  <si>
    <t xml:space="preserve">neutraalne: tegevuste elluviimisel tehakse koostööd maakondlike arenduskeskustega, tagamaks paremat regionaalset katvust ning informeeritust ja ligipääsetavust teenustele igas regioonis. </t>
  </si>
  <si>
    <t>A03407 -  IMD/WEF uuring ja aastaraama</t>
  </si>
  <si>
    <t>Eesti Konjunktuuriinstituudi poolt iga-aastase Eesti rahvusvahelise konkurentsivõime aastaraamatu väljaandmine ning uuringu läbiviimine, mis on Eesti osa sisendiks IMD ja WEF konkurentsivõime uuringutele.
Väljaande eesmärgiks on teavitada Eesti avalikkust, poliitikuid, ettevõtteid ja organisatsioone Eesti ettevõtluskeskkonnast ning seda kujundavatest teguritest. Andmete kogumine ja ettevõtete küsitlemine IMD ja WEF edetabelite jaoks.
Eesti riigi rahvusvahelise konkurentsivõime kohta kogutud informatsiooni avaldamine aastaraamatu väljaandes.</t>
  </si>
  <si>
    <t xml:space="preserve">neutraalne: tegevuste elluviimisel tehakse koostööd konjutuuriinstituudiga, tagamaks paremat regionaalset katvust ning informeeritust ja ligipääsetavust teenustele igas regioonis. </t>
  </si>
  <si>
    <t>Karl-Ingemar</t>
  </si>
  <si>
    <t>A03381 -  Eesti parimad ettevõtted - Eesti ettevõtlus auhinna konkurss ja gala</t>
  </si>
  <si>
    <t xml:space="preserve">Riiklikult kõige suurema kaaluga tunnustus ettevõtetele, mille raames viiakse läbi ettevõtetele suunatud konkurss ja gala. Konkursil tunnustatakse silmapaistvaid, leidlikke ja nutikaid Eesti ettevõtteid, kelle järjepidev töö on toonud edu nii ettevõttele, selle töötajatele kui ka laiemalt meie riigile. </t>
  </si>
  <si>
    <t>Läbivalt peaks lisaks kestlikkuse pnktidele ka kajastama vastutustundlikku ettevõtluse komponente (ehk ESG-d nii nagu see ka 2023 aastal oli). 
Lisame tegegevuse: Tunnusta ettevõtluse edendaja -  klipide loomine.</t>
  </si>
  <si>
    <t xml:space="preserve">A03397 -  Ideekonkursid </t>
  </si>
  <si>
    <t>Kiirete turuolukorra tingimustest lähtuvate ideede ja vajaduste piloteerimine ja katsetamine. NT: Loomeettevõtjate suunamine suurtootjate teisese toormeni (ideekonkurss). Vastutustundlik ettevõtlus, rohetiigri algatused jne. Tegevused: turutõrke valideerime; programmides ettevõttepõhiste lugude koostamine; Lisaks soovime ideekonkursidega tähelepanu pöörata OECD vastutustundliku ettevõtluse suunistele/aspektidele.</t>
  </si>
  <si>
    <t>A03016 -  Pilotiseerimine ja teenuste arendus</t>
  </si>
  <si>
    <t>Varasemate piloottegevuste lõpetamised ja kokkuvõtted. Uute pilootide arendus võimalikes teemades: Kestlikkuse nõuetest tulevate väljakutsete teadvustamine, Digitaalne tootepass, Ettevõtte juhtimisstrateegia rakendamise mentorlus nt. (Tegevused: dialoog ekspertide ja osapooltega, turutõrke valideerimine, uuringute läbiviimine jne). Teenuste pilotiseerimine - ehk teenuse arendus ja kiire valideerimine väiksemas mahus turutõrke ja sekkumise vajaduse analüüsi eesmärgil.</t>
  </si>
  <si>
    <t>Läbivalt juhtimiskvaliteedi ja kestlikkuse ning vastutustundlikku temaatika käsitlus ka pilootides ning nõustamistel.</t>
  </si>
  <si>
    <t xml:space="preserve">A03394  -  Tööstussümbioosi algatamine Eesti tööstusettevõtete seas
</t>
  </si>
  <si>
    <t>Võimalikud teemad: Jäätmetekke minimeerimine, olemasolevate ressursside maksimaalne kasutamine. Väljakutsete adresseerimine - osapoolte kokkuviimine, teadvustamine, analüüsimine. Plaanis startida workshopi formaadiga, mille käigus mentorid kaardistavad koostöövõimalusi. Kaardistada põhilised osapooled nt Ülikoolid, organisatsioonid, klastrid jne. Fookus materjalidel nagu metall/puit/keemia/tekstiil. Turutõrke valideerimine -  nt kas esineb infotaristu väljakutset. Võimalikud väljundid: SekMO(sektorite vaheline mobiilsus), RUP(rakendusuuringute programm).</t>
  </si>
  <si>
    <t>Teenuses osalenud ettevõtetel kasvatavad tööjõu tulemuslikkust ning lisandväärtust töötaja kohta</t>
  </si>
  <si>
    <t xml:space="preserve">Kaudne: tegevuste elluviimisel tehakse koostööd maakondlike arenduskeskustega, tagamaks paremat regionaalset katvust ning informeeritust ja ligipääsetavust teenustele igas regioonis. </t>
  </si>
  <si>
    <t>A03396 -  Industry konverents</t>
  </si>
  <si>
    <t xml:space="preserve">Industry 5.0 toob kokku Eesti tööstuse kogukonna ja keskendub praktilistele teemadele, mis annab ideid ja inspiratsiooni tegutsemiseks aktuaalsetel teemadel.. Lisaks Eesti ekspertidele on kaasatud praktikud ka mujalt, kes jagavad enda edulugusid ja väljakutseid. </t>
  </si>
  <si>
    <t>1 3</t>
  </si>
  <si>
    <t>A03196 -  Strateegia praktikum</t>
  </si>
  <si>
    <t>lõppev</t>
  </si>
  <si>
    <t xml:space="preserve">2024 Plaanis valideerida alategevust koos Juhtide mentorprogrammiga, mis kujul teenustega jätkata. Antud tegevus on 2023 sügisel alustanud grupp. Teenuse kirjeldus AS-IS: 8 ettevõtet per group. Strateegia praktikum aitab teha läbimõeldud strateegilisi valikuid oma ettevõtte pikaajalise edu ja kasvu tagamiseks. 4-​kuuse programmi tulemusena saab põhjaliku ülevaate  ettevõtte hetkeolukorrast ning strateegilistest väljakutsetest ja valikutest ning luua ettevõttele uue rakendatava konkurentsivõimelise kasvustrateegia 3-5 aastaks. Kasvustrateegia osa on ka kestlikkus (ESG). </t>
  </si>
  <si>
    <t>Kuna 2024 aastal teenuse hange lõppeb ja vajadus teenus täies mahus üle vaadata siis sarnasel kujul ei jätka. Vaatame sisu üle ja võimalusel koondame juhtide mentorprogrammiga üheks. Valideerime turutõrget ning lähtume kindlasti juhtimiskvaliteedi ja vastutustundlikku ettevõtluse temaatikast.</t>
  </si>
  <si>
    <t>A03133 -  Disaini meistriklass</t>
  </si>
  <si>
    <t xml:space="preserve"> Disaini meistriklass on 6-​kuuline tootearendusprogramm, mille eesmärk on juurutada ettevõtetes disainmõtlemist, mõista strateegilise disaini olulisust innovatsiooni loomisel ning kasvatada strateegilise disainikasutuse võimekust, eelkõige läbi disainist juhitud tootearendusprotsesside rakendamise. Programm aitab kaasa ja loob tingimused, et ettevõtted jõuaksid uute toote-​ või teenusdisaini lahendusteni (prototüüp). Disaini meistriklassis osalemise tulemusena on ettevõtetes loodud eeldused, st teadlikkus ja kompetentsid, rakendamaks disaini kui instrumenti ettevõtte uute toodete-​teenuste arendamisel ning turule toomisel.</t>
  </si>
  <si>
    <t>Kuna 2024 aastal programm lõppeb ja oleme otsustanud, et hanke eelselt vaatame programmi sisu ja vajaduse üle, siis kaalume liita moodulid ringdisaini meistriklassiga või vajadus teistsuguse teenuse/programmi järgi</t>
  </si>
  <si>
    <t>A03392 -  Digitaliseerimise meistriklass</t>
  </si>
  <si>
    <t>Digitaliseerimise meistriklass on programm, mille eesmärk on aidata tuvastada need ettevõtte protsessid ja tarneahelad, mille optimeerimine avaldab enim mõju ettevõtte konkurentsivõimele. Osalemise tulemusena valmib koolitajate ja personaalse mentori toel organisatsiooni strateegilise arendamise plaan, valitakse sobivaim digilahendus ning tehakse esimesed sammud  juurutamiseks.  (I grupp on 20 ettevõtet ja maksumus ca 190 000). Tegevuse aluseks on TAIE fookusvaldkondade väljakutsed, millest lähtuvalt 2024 perioodil teenuse arendusel keskendutakse.</t>
  </si>
  <si>
    <t xml:space="preserve">Mikk Saaretalu </t>
  </si>
  <si>
    <t>A03134 -  Juhtide mentorprogramm</t>
  </si>
  <si>
    <t>Tegemist on 2023 alustanud grupiga. 2024 on plaanis valideerida koos Juhtide mentorprogrammi, Strateegia praktikumi. Summa koos arendustegevustega. Programm aitab osalejal kasvada juhi ja ettevõtjana ning leida vastused ettevõtte kasvuks vajalike eesmärkide seadmiseks, ärimudeli arenduseks, ettevõtte positsioneerimiseks, protsesside arendamiseks ja müügi, turunduse, ekspordivõimekuse kasvuks.</t>
  </si>
  <si>
    <t>Kuna 2024 aastal teenuse hange lõppeb ja vajadus teenus täies mahus üle vaadata siis sarnasel kujul ei jätka. Vaatame sisu üle ja võimalusel koondame strateegia praktikumiga üheks. Valideerime turutõrget ning lähtume kindlasti juhtimiskvaliteedi ja vastutustundlikku ettevõtluse temaatikast.</t>
  </si>
  <si>
    <t xml:space="preserve">Innovatsiooniosakonna töötajate arendamine </t>
  </si>
  <si>
    <t>kaudsed kulud</t>
  </si>
  <si>
    <t>Innovatsiooniosakonna töötajate tööjõukulud</t>
  </si>
  <si>
    <t>Kliendihalduse töötajate tööjõukulud - kõigis TAIE fookusvaldkonandes panustavad</t>
  </si>
  <si>
    <t xml:space="preserve">TAIE Fookusvaldkonnad (https://taie.ee/): </t>
  </si>
  <si>
    <t>TAI rolli suurendamine (2.3.1.)</t>
  </si>
  <si>
    <t>1. digilahendused igas eluvaldkonnas</t>
  </si>
  <si>
    <t xml:space="preserve">A03405 Turundustegevused_Innovatsioon </t>
  </si>
  <si>
    <t>Kuna eelmise perioodi SF lõppeb oktoobris, siis II poolaasta turundustegevused tuevad uuest Sfist. Tippinnovaatorite kokmmunikatsioon, teenustesse väbamine (ettevüõtte kandideerimised), edulugude kajastamine innovatsiooni uudiskirjas. Jne kommunikatsionitegevused nähtavuse ja teadlikkuse suurendamiseks.</t>
  </si>
  <si>
    <t>Teadmussiire</t>
  </si>
  <si>
    <t xml:space="preserve">tegevuste elluviimisel tehakse koostööd maakondlike arenduskeskustega, tagamaks paremat regionaalset katvust ning informeeritust ja ligipääsetavust teenustele igas regioonis. </t>
  </si>
  <si>
    <t>Efekt tuleneb tehnoloogiate ja ettevõtete edulugude kajastamisest ning teemale tähelepanu pööramisest. Millest tulenevalt edeneb TAI mahukas ettevõtlus, mille kaudu endadtakse uus tulevikutehnoloogiad</t>
  </si>
  <si>
    <t xml:space="preserve">Teadlikkuse tegevused: teenustesse värbamised, edulugude kajastused, seminarid, konverentsid jne nähtavus </t>
  </si>
  <si>
    <t>2. tervisetehnoloogiad ja -teenused</t>
  </si>
  <si>
    <t>2. kestlikkuse tegevused ja kommunikatsioon, tööriistad</t>
  </si>
  <si>
    <t>eas.ee lehele kestlikkuse vahelehe sisustamine. Kommunikatsioon ja teadlikkuse tegevused. Näiteks Roheline laine ettevalmistus jne.</t>
  </si>
  <si>
    <t>Seos on eeldatavalt positiivne kuna kestlikkusest info jagamine loob uusi ja innovaatilisi ärimudeleid ja -võimalusi, mille kaudu suureneb nii resurssisääst ning võivad turule tulla ka uudsed kliimaneutraalsed tooted/teenused. Efekt tuleneb peamiselt nõustatavate ettevõtete valitud tehnoloogiatest</t>
  </si>
  <si>
    <t>Ettevõtluse üldine vastutustundlikkuse kasv adresseerib otseselt võrdsete võimaluste temaatika senisest paremat ja tõhusamat rakendamist ettevõtja igapäevases toimimises.</t>
  </si>
  <si>
    <t xml:space="preserve">Roheline laine - konverents, erinevad ümarlauad ja info koondamine. Majasisene teadlikkuse tõus ja kommunikatsioonitegevused. </t>
  </si>
  <si>
    <t>Alar /Anete</t>
  </si>
  <si>
    <t>3. kohalike ressursside väärindamine (TOIT, PUIT, MAAVARAD, TEISENE TOORE JA JÄÄTMED)</t>
  </si>
  <si>
    <t>3. Ajujaht 17</t>
  </si>
  <si>
    <t>uus konseptsioon - suunatud, et kiirendisse jõuaks 20-40 kiirendisse. SUE ja ökosüsteemiga koostöös.</t>
  </si>
  <si>
    <t>Programmi läbinud ettevõtjad saavad omale teadmised ja oskused kuidas kasvatada tööjõu tulemuslikkust ning lisandväärtust töötaja kohta</t>
  </si>
  <si>
    <t>Koostöö MAKidega - info vahetus regulaarsete kotumistega uute ja olemasolevate teenuste kohta. Lisaks erinevad turunduskanalid, et info jõuaks ka väljaspool tõmbekeskusi.</t>
  </si>
  <si>
    <t>Eeldatavalt positiivse mõjuga kuid sõltub ettevõtjate arendatavatest toodetest/teenustest. Efekt tuleneb mentorite ja koolitajate kogemusest ning kaasamisest   - nõustatavate ettevõtete valitud tehnoloogiatega ning ettevõtetevaheliste kogemuste/teadmiste vahetamisest.</t>
  </si>
  <si>
    <t>Koostöös SUEga + turu tesed osapooled = uus konseptsioon. Hanke ettevalmistus 2023 aastal, põhikulud 2024 (hinnangulislt pool miljonit - TV, kiirendi/MIT meistriklass light, programmi tegevused, mentorite kaasmaine, külastused jne)</t>
  </si>
  <si>
    <t xml:space="preserve">Annette </t>
  </si>
  <si>
    <t>4. nutikad ja kestlikud energialahendused</t>
  </si>
  <si>
    <t>4. Andmete meistriklass</t>
  </si>
  <si>
    <t xml:space="preserve">Andmete meistriklassi teenuse ettevalmistavad tegevused toimuvad aastal 2023. </t>
  </si>
  <si>
    <t>Ettevõtetel/partneritel kasvatavad teadlikkus TA tegevuste vajadusest ettevõttes  ning milliseid võimalusi annab TA edendamine</t>
  </si>
  <si>
    <t>Läheme 2023 ärikomiteesse, seega ettevalmistavad tegevused 2023 aastal (siis ilmneb ka täpsem programmi eelarve)</t>
  </si>
  <si>
    <t>Tauri Sinilaan</t>
  </si>
  <si>
    <t>5. A03039 Avatud innovatsiooni teenusplatvorm</t>
  </si>
  <si>
    <t>2023-2022</t>
  </si>
  <si>
    <t>Olemasoleva arenduskoostööekspertide ekspertide teenuse baasilt arendatakse välja nõustamisteenus tehnoloogiate ettevõtetesse sisse ja välja litsentseerimiseks. Selle tulemusena kiireneb ettevõtete tehnoloogiline areng, tehniline innovatsioonivõimekus, muutuvad võimalikuks uute teenuste ja toodete pakkumine turul</t>
  </si>
  <si>
    <t>Uued tehnoloogiad, tooted ja teenused suurendavad ettevõtete lisandväärtust 3 kuni 5 aasta perspektiivis eksponentsiaalselt</t>
  </si>
  <si>
    <t>Tehnoloogiate jm. Intellektuaalomandi sisse litsentseerimisel suureneb reeglina ettevõtetes ka TA investeeringute intensiivsus</t>
  </si>
  <si>
    <t xml:space="preserve"> Eeldatavalt positiivse mõjuga kuid sõltub ettevõtjate arendatavatest toodetest/teenustest. </t>
  </si>
  <si>
    <t xml:space="preserve">Läbivalt üle kõikide tegevuste. Uus teenus. Täiendavaid kulutusi arendamisel ei kaasne, teenus luuakse olemasolevate ressursside baasilt. Suureneb teenuse osutamisega kaasnevate otseste ja kaudsete kulude maht. </t>
  </si>
  <si>
    <t>6. Techtours</t>
  </si>
  <si>
    <t>2,3,4,5</t>
  </si>
  <si>
    <t>Läbi viiaks õppereis, koostöös AIRE'ga. Eesmärk tösta teadikkust ja koostööd. Erinevate tehnoloogiate tutvustus ja tööriistade kasutusvõimalused.</t>
  </si>
  <si>
    <t>õppereisile kaasatud mentoritel/ettevõtetel/partneritel saadud teadmised ja oskused kasvatavad tööjõu tulemuslikkust ning lisandväärtust töötaja kohta</t>
  </si>
  <si>
    <t>Koostöös AIREga</t>
  </si>
  <si>
    <t>7. A03036 IO strateegia meistriklass</t>
  </si>
  <si>
    <t>2023-2023</t>
  </si>
  <si>
    <t>Tugeva intellektuaalomandi komponendiga, sh. süvatehnoloogia ettevõtted koostavad meistriklassi/praktikumi jooksul oma äriplaani toetava intellektuaalomandi strateegia ja tegevuskava. See võimaldab neil a) lihtsamalt kaasata kapitali investoritelt ja muudelt rahastajatelt, b) leida uusi ärimudeleid läbi intellektuaalomandi kommertsialiseerimise, c) märgatavalt suurendada oma ettevõtte elulevust ja edukuse tõenäosust.  10 ettevõtet - ärikomitee septembris.</t>
  </si>
  <si>
    <t>Tugeva kaitstud intellektuaalomandi komponendiga tooted ja teenused on märgatavalt kõrgema lisandväärtusega</t>
  </si>
  <si>
    <t>Intellektuaalomandi asjakohane käsitlemine ja kaitsmine on tugevas korrelatsioonis suurema TA-investeeringute intensiivsusega</t>
  </si>
  <si>
    <t>Läbivalt üle kõikide tegevuste. Uus teenus (piloot umber 75 tuh)</t>
  </si>
  <si>
    <t xml:space="preserve">8. 	A02850 Innovatsioonivõimekuse diagnostika </t>
  </si>
  <si>
    <t>Ettevõtetele läbi viidavad diagnostikad. Ettevõtetele läbi viidavad diagnostikad plaanitud aastasse 2023 kümme. Ekspertide ja diagnostikute koolitusi viiakse läbi 2023 aastal enamuses vana perioodi rahast, kuid jätku tegevusi tehakse ka uuel perioodil, hetkel ei ole täpset arvu teada palju neid tegevusi võib jääda 2023 aastasse.</t>
  </si>
  <si>
    <t xml:space="preserve">Dignostika aitab tuvastada ja eemalada ettevõtjate pakutavate toodete ja teenuste kitsaskohad/arenguvõimalused mille tulemusel on võimalik ettevõtjal suurendada toodete ja teenuste innovaatilisus ning lisandväärtus. </t>
  </si>
  <si>
    <t>Etteõtja saab ülevaate enda ettevõtte innovatsiooni hetkeseisust ja kitsaskohtadest/võimalustest, sellest tulenevalt on võimalik ka sihipärasemalt tegeleda TA tegevustega ning eelduslikult kasvab TA-kulutuste intensiivsus</t>
  </si>
  <si>
    <t>Ettevõtetele läbi viidavad diagnostikad. Ekspertide ja diagnostikute koolitus, teadlikkuse tõus (vajadusel täiendused jne rakendusega seonduv)</t>
  </si>
  <si>
    <t>Terje Kaelep (Karin Lõhmuste)</t>
  </si>
  <si>
    <t>9.  Intellektuaalomandi teenused</t>
  </si>
  <si>
    <t>2,3,6</t>
  </si>
  <si>
    <t>Ettevõtetele muutuvad kättesaadavaks intellektuaalomandi kasutusele võtmiseks vajalik info, teadmised ja tööriistad. Ettevõtted saavad arusaama ning tegevusplaani oma intellektuaalomandi kaitsmiseks ja/või kasutusele võtmiseks, asjakohaste teenuseosutajate kontaktid, nõu suhtlemiseks teenuseosutajatega jne. Kasvab nõustatud ettevõtete teadlikkus intellektuaalse omandiga seotud ärilistest võimalustest, kasvab immateriaalse põhivara osakaal ettevõtete bilansis. Kokku 150 IO teadlikkuse ja võimekuse teemal (erinevad read okku)</t>
  </si>
  <si>
    <t>Läbivalt üle kõikide tegevuste. Res ka vahendid, kuid IO teemat tuleb võimetsada). Aastas umber 65 tuh antud teemale</t>
  </si>
  <si>
    <t>10. A03133 Disaini meistriklass</t>
  </si>
  <si>
    <r>
      <t xml:space="preserve">Tegu on tootearendusprogrammiga, mille eesmärk on juurutada ettevõtetes disainmõtlemist, mõista strateegilise disaini olulisust innovatsiooni loomisel ning kasvatada strateegilise disainikasutuse võimekust, eelkõige läbi disainist juhitud tootearendusprotsesside rakendamise. Programm aitab kaasa ja loob tingimused, et ettevõtted jõuaksid uute toote-​ või teenusdisaini lahendusteni (prototüüp). Augustis 2023 on plaanitud meistriklassi algus kuhu kaastakse 20 ettevõtjat.  </t>
    </r>
    <r>
      <rPr>
        <sz val="11"/>
        <color rgb="FFFF0000"/>
        <rFont val="Calibri"/>
        <family val="2"/>
        <charset val="186"/>
        <scheme val="minor"/>
      </rPr>
      <t>Uue perioodi vahendeid kasutatakse alates aastast 2024</t>
    </r>
  </si>
  <si>
    <t>Eeldatavalt positiivse mõjuga kuid sõltub programmis osalevate ettevõtjate arendatavatest toodetest/teenustest/tehnoloogiatest.</t>
  </si>
  <si>
    <t>II grupp alustab augustis 2023 ja lõpp märts 2024 (siis edasi, kas jätkame vaid ringdisaini MK või ka disaini Mkga.</t>
  </si>
  <si>
    <t xml:space="preserve">11. Ringdisaini meistriklass </t>
  </si>
  <si>
    <t>Ringdisaini meistriklass on tööstusettevõtetele abiks toote või teenuse protsesside ümbermõtestamisel ja –disainimisel, seades esikohale märksõnad kestlikkus ja innovaatilisus. Programmi oodatava tulemusena oskab ettevõte detailselt analüüsida sisendmaterjalide keskkonnamõju ja teab enda toote keskkonnamõju, ühtlasi mis saab tootest tema eluea lõpus. Põhifookus kolmikpöörde vaatest roheteemadel. 12-14 ettevõtet - hange viibis ja jaguneb kahe aasta vahel.</t>
  </si>
  <si>
    <t>Ringdisaini piloot 2023 - kas jätkame? Kindlasti vaja teenus üle vaadata ja otsustada kas sarnane või turu vajadus puudub</t>
  </si>
  <si>
    <t xml:space="preserve">12. ESG meistriklass </t>
  </si>
  <si>
    <t>2023 - 2024</t>
  </si>
  <si>
    <r>
      <t>2023 aastal on plaanitud pakkujate ja turuosaliste/ökosüsteemi kaardistus ning analüüs kas ning millisel kujul varem RE-rahastusest rahastatud teenusega jätkata. Kogu research ESG teemal toimus majas sees ja finantsvahendeid selleks ei kasutatud. ESG ja kestlikkuse meistriklassis analüüsib ettevõte mentoriga ettevõtte ESG tänast olukorda ja võimalikku tulevikustsenaariumit, kus vaadeldakse temaatikat ettevõtte spetsiifikast lähtuvalt. Suureneb ettevõtte tulemuslikkus, usaldus partnerite ja klientide poolt ning paraneb oskus investoreid leida.</t>
    </r>
    <r>
      <rPr>
        <sz val="11"/>
        <color rgb="FFFF0000"/>
        <rFont val="Calibri"/>
        <family val="2"/>
        <charset val="186"/>
        <scheme val="minor"/>
      </rPr>
      <t xml:space="preserve"> Uue perioodi vahendeid kasutatakse alates aastast 2024</t>
    </r>
  </si>
  <si>
    <t>ESG S-sammas keskendub tugevalt hoolivuse ja koostöömeelsuse soodustamisele</t>
  </si>
  <si>
    <t>ESG meistriklass RE-st piloot - kas jätkame? Ehk 2024 aasta alguses teema kokkuvõtted. 2023 plaanis ka pakkujate ja turuosaliste/ökosüsteemi kaarditsu</t>
  </si>
  <si>
    <t>13. Välisekspertide kaasamine, innovatsioonitrepp jne piloodid</t>
  </si>
  <si>
    <t>Kui vaja seoses innovatsioonitrepiga osapooli kokku kutsuda meie organisatsiooni initsiatiivil. MAK koolitused, kommunikatsioon jne strateegiline vaade</t>
  </si>
  <si>
    <t>Eeldatavalt positiivse mõjuga kuid sõltub osalevate ettevõtjate arendatavatest toodetest/teenustest/tehnoloogiatest.</t>
  </si>
  <si>
    <t>hinnanguliselt 100-200 tuh aastas</t>
  </si>
  <si>
    <t xml:space="preserve">tiim  </t>
  </si>
  <si>
    <t>14. Digimentori teenus</t>
  </si>
  <si>
    <t>Ettevõtetele viiakse läbi teenus, kus ettevõte saab maja sisse digikompetentsi/mentori.</t>
  </si>
  <si>
    <t>Ettevõtja saab ülevaate enda ettevõtte innovatsiooni hetkeseisust ja kitsaskohtadest/võimalustest, sellest tulenevalt on võimalik ka sihipärasemalt tegeleda TA tegevustega ning eelduslikult kasvab TA-kulutuste intensiivsus</t>
  </si>
  <si>
    <t>Ärikommitees käinud. Hange kirjutada.</t>
  </si>
  <si>
    <t>15. Digitaliseerimise meistriklass</t>
  </si>
  <si>
    <t>A03015 -  Nõustamine ja piloteerimine</t>
  </si>
  <si>
    <t>Pilootide lõpetamised ja koondid ning uute pilootide arendus (dialoog, turutõrge, uuringud jne). Lisaks erinevated TAIE fookustes nõustamistegevused (ka vajadusel ekspertide kaasamine sisemsiteks ja ettevõtjatele teenuste arendamiseks)</t>
  </si>
  <si>
    <t xml:space="preserve">TAI  suutlikkuse suurendamine (2.3.2.) </t>
  </si>
  <si>
    <t>1. A03132 Tippinnovaatorite programm</t>
  </si>
  <si>
    <r>
      <t>2023 alustatakse teenuse analüüsi ja tehakse vastavad korrektuurid. Ühes programmis 10 ettevõtet (2 prgrammi alustasid juba 2023 aasta alguses eelmise perioodi vahenditest). 2023 aastasse planeeritud arendustegevused + 30% II grupi kulud (tegevused ka novembris).</t>
    </r>
    <r>
      <rPr>
        <sz val="11"/>
        <color rgb="FFFF0000"/>
        <rFont val="Calibri"/>
        <family val="2"/>
        <charset val="186"/>
        <scheme val="minor"/>
      </rPr>
      <t xml:space="preserve"> </t>
    </r>
  </si>
  <si>
    <t>Soodustatakse Eestis juba väljaarendatud toodete ja teenuste, sh  TAI-mahukate toodete ja tehnoloogiate ja kestlike lahenduste ekspordi kasvu ning luuakse eeldused uute toodete ja teenuste arendamiseks ja müügiks kõrgema lisandväärtusega valdkondades ja turgudel.</t>
  </si>
  <si>
    <t>ühe programmi maksumus 500tuhat. 2023 alustame teenuse analüüsi ja teeme parandused. Ühes programmis 10 ettevõtet (2 prgrammi alustasid 2023 aasta alguses). 2023 aastasse saame planeerida arendustegevused + 30% II grupi kulud (tegevused ka novembris)</t>
  </si>
  <si>
    <t>Karin Lõhmuste</t>
  </si>
  <si>
    <t>2. A03038 Teadmusmahuka ettevõtluse intensiivprogramm</t>
  </si>
  <si>
    <t xml:space="preserve">Teenust arendatakse aastal 2023 välja. Kasvab ettevõtlike teadlaste hulk, teadustulemuste kommertsialiseerimiskatsete arv ja süvatehnoloogiaettevõtete arv. </t>
  </si>
  <si>
    <t>Teadmusmahukas ettevõtlus on märgatavalt kõrgema lisandväärtusega</t>
  </si>
  <si>
    <t>Teadmusmahukate ettevõtete TA intensiivsus on märgatavalt kõrgem keskmisest</t>
  </si>
  <si>
    <t>Läbivalt üle kõikide tegevuste (tehnoloogiasiire/seire ja IO). Uus teenus - ärikomitee 2023. Piloot 130 tuh, ettevalmistavad tegevused 2023 aastal (ettevõtjatele suunatud tegevused alates 2024)</t>
  </si>
  <si>
    <t>3. A03037 Intellektuaalomand online-kursus</t>
  </si>
  <si>
    <t xml:space="preserve">Kasvab alustavate ja tegutsevate ettevõtete ärialane võimekus intellektuaalomandit ettevõtte arenguks kasutada, tõuseb üldine teadlikkus intellektuaalomandi ärilistest kaalutlustest ja praktilisest rakendamisest. </t>
  </si>
  <si>
    <t>Kaitstud intellektuaalomand kasvatab ettevõtte toodete ja teenuste lisandväärtust</t>
  </si>
  <si>
    <t>Sünnib rohkem teadmuspõhiseid, kõrge TA-intensiivsusega ettevõtteid</t>
  </si>
  <si>
    <t>Läbivalt üle kõikide tegevuste. Uus teenus - MOOCid  (kokku hinnanguliselt 75 tuh)</t>
  </si>
  <si>
    <t>4. A02849 Arenduskoostöö eksperdi ja A02855 tehnoloogiaseire eksperdi teenused</t>
  </si>
  <si>
    <t xml:space="preserve">Kasvab teadus- ja arendusasutustega koostööd tegevate ja TA asutustes välja töötatud IO-d rakendavate ettevõtete arv. Kasvab ettevõtete toodete ja teenuste innovaatilisuse tase, arendustegevuste efektiivsus, lisandväärtus uudsetest toodetest, vähenevad kulutused ebakohastele õiguskaitse taotlustele jne. </t>
  </si>
  <si>
    <t xml:space="preserve">Läbivalt üle kõikide tegevuste. Nõustamised, teadlikkuse üritused ja töörostad/rakendused - õppereisid seoses teemaga (arenduskoostöö eksperdid). </t>
  </si>
  <si>
    <t>5. Arendusnõunike partnerlus</t>
  </si>
  <si>
    <t>kõik kolm pööret, Arendusnõunike konkursi partnerid pakuvad mitterahalist toetust 150le ettevõttele</t>
  </si>
  <si>
    <t>Kasvab TA-kulutuste intensiivsus</t>
  </si>
  <si>
    <t>Teenus on CO2 heitme osas neutraalne, efekt tuleneb peamiselt nõustatavate ettevõtete valikutest</t>
  </si>
  <si>
    <t>Arendusnõunike näol on tegemist partneritega EISile omategevuste eesmärkide täitmisel aidates seeläbi kaasa ettevõtete TA tegevuste kasvule</t>
  </si>
  <si>
    <t xml:space="preserve">Siim Kinnas </t>
  </si>
  <si>
    <t>Osalemine rahvusvahelistes võrgustikes ja programmides (2.3.3.)</t>
  </si>
  <si>
    <t>1. A03047 Eureka</t>
  </si>
  <si>
    <t>2,3,4</t>
  </si>
  <si>
    <t xml:space="preserve">Teavitamise ja nõustamisega seotud tegevused, kohtumisel koosolekutel osalemine,  partner-otsingu üritused ettevõtetele (ca 10 ettevõtet). Kasvab rahvusvahelise TA koostöö maht. </t>
  </si>
  <si>
    <t xml:space="preserve">Teavitamis ja nõustamisega seotud tegevused, kohtumisel koosolekutel osalemine,  partner-otsingu üritused ettevõtetele. </t>
  </si>
  <si>
    <t>Maria värton</t>
  </si>
  <si>
    <t>2. Brüsseli esindus (sellega seotud tegevused</t>
  </si>
  <si>
    <t xml:space="preserve">Õppereisid (ca 10 ettevõtet), koolitused, rahvusvahelistes võrgustike osalemine ja kontaktiloome (ca 10 ettevõtet, tegevused seoses EL toetuste info vahendamisega. Kasvab rahvusvahelise TA koostöö maht. </t>
  </si>
  <si>
    <t xml:space="preserve">Õppereisid, koolitused, rahvusvahelistes võrgustike osalemine ja kontaktiloome, tegevused seoses EL toetuste info vahendamisega. </t>
  </si>
  <si>
    <t>3. Horizon NCP tegevused</t>
  </si>
  <si>
    <t xml:space="preserve">Koolitused ja nõustamised (kokku ca 10 ettevõttele), teavitused, kohtumisetel, koosolekutel osalemine, sh programmikomitee jmt). Kasvab rahvusvahelise TA koostöö maht. </t>
  </si>
  <si>
    <t xml:space="preserve">Koolitused, nõustamised, teavitused, kohtumisetel, koosolekutel osalemine. </t>
  </si>
  <si>
    <t>4. ASTP ja TAFTIE liikmemaks ja seotud tegevused</t>
  </si>
  <si>
    <t xml:space="preserve">Juurdepääs koostöövõrgustikule ja programidele (veebis ja kohapeal). 2023 võõrustame ASTP aastakonverentsi ning seoses sellega tekib nähtavus ning koostöövõimalused meie ettevõtete ja ka teadlaste jaoks. Kasvab rahvusvahelise TA koostöö maht. </t>
  </si>
  <si>
    <t>Juurdepääs koostöövõrgustikule ja programidele (veebis ja kohapeal). 2023 võõrustame ASTP aastakonverentsi ning seoses sellega tekib nähtavus ning koostöövõimalused meie ettevõtete ja ka teadlaste jaoks.</t>
  </si>
  <si>
    <t>Külastused, arendused jne tegevused</t>
  </si>
  <si>
    <t>120 tuh aastas. Innovatsiooni osakond, kliendihaldus, hanketiim, STRA, turundus/kommunikatsioon</t>
  </si>
  <si>
    <t>Veerg1</t>
  </si>
  <si>
    <t>TAIE alaeesmärgid:  1. Teadussüsteem  2. Teadmussiire          3. Ettevõtluskeskond</t>
  </si>
  <si>
    <t>A03405  -  turundustegevused</t>
  </si>
  <si>
    <t>Alategevuste teadvustamise, ettevõtete värbamise ja elluviimisega  seotud tegevused, mille eesmärk on jõuda sihtgrupini läbi kommunikatsiooni ja teadvustamise läbi turundustegevuste. Nt luua aktiivne edulugude, uute tehnoloogiate,  innovatsiooni teemade ja rahastusvõimaluste infovoog (lisaks ka formaadid nagu suurüritused, blogid, podcastid, raadio- ja telesaated nt). Lisaks innovatsiooniteemalised artiklid (vajadusel tõlkimine), Innovatsioonialased kommunikatsioonilood. koolituste, töötubade, meistriklasside, infomaterjalide, konverentside, veebiseminaride jne kohane eelinfo ja järeltegevused.</t>
  </si>
  <si>
    <t>A03403  -  veebileht eas.ee sisuloome/ täiendused olemasolevatele sisulehtedele</t>
  </si>
  <si>
    <t xml:space="preserve">Tegemist on innovatsiooni ehk TAIE fookusega alamlehtede ja teemade kajastusega (rahvusvahelustumine, tehnoloogiasiire ning TAIE fookusea kolmikpöörde teenused/tegevsed/teavitused). Lisaks organisatsiooni ühisveebis olevad innovatsiooni alamlehega seonduvad uuendused/parendused ). Võimalikud tegevused nt otsingumootori täiendused, värvide ja arhitektuuri muudatused, turvauuendused, uued kontaktid, koondlehed teenustele, sündmustele, videopank jne). </t>
  </si>
  <si>
    <t xml:space="preserve">kaudne: eas.ee lehel viitame partneritele (vähemalt eelmisel eas.ee oli partnerite alamleht), tagamaks paremat regionaalset katvust ning informeeritust ja ligipääsetavust teenustele igas regioonis. </t>
  </si>
  <si>
    <t>digilahendused igas eluvaldkonnas</t>
  </si>
  <si>
    <t>A03395 -  Techtours</t>
  </si>
  <si>
    <t>Tööstusettevõtetele suunatud tegevus, mille raames külastatakse välisriigi ettevõtteid eesmärgil saada praktilisi näited välismaalt, kasvatada võrgustiku ja kontakte koostööks mille kaudu  etevõtte lisandväärtust kasvatada.</t>
  </si>
  <si>
    <t>2024 toimub arendusprotsess, ettevõteteni jõuame 2025. Eesmärk Techtours seostada muude teenuste/väärtuspakkumisega ja mitte eraldiseisvalt teostada. Ettepanek 2024 kasusaajate osa tühjaks jätta.</t>
  </si>
  <si>
    <t xml:space="preserve">A03264 -  Innovatsioonivõimekuse diagnostika </t>
  </si>
  <si>
    <t>Ettevõtetele, kes tegelevad või planeerivad hakata aktiivselt tegelema  teadus-​arendustegevuse ja innovatsiooniga. Teenuse raames hinnatakse ettevõtte protsesse ja olemasolevat innovatsioonivõimekust, mille tulemusena valmib raport koos ettepanekutega, mis toetavad ettevõtte plaanide elluviimist. Planeeritud arendustegevused nt: diagnostikate läbiviimine, ekspertide koolitused, tööriista ja metoodiga arendamine ja  Enterprise Ireland IHC ja Innovation360 metoodika juurutamise valideerimine.</t>
  </si>
  <si>
    <t xml:space="preserve">Kaudne; tegevuste elluviimisel tehakse koostööd maakondlike arenduskeskustega, tagamaks paremat regionaalset katvust ning informeeritust ja ligipääsetavust teenustele igas regioonis. </t>
  </si>
  <si>
    <t>Kaudne:  EIS koduleht vastab WCAG 2.0 AA juurdepääsetavuse suunistele. Osalejate soovi ilmendes tagatakse ligipääsetavus füüsilisele keskkonnale, infole ja kommunikatsioonile ka nelja peamise erivajadusega (nägemis-, kuulmis-, liikumis- ja intellektipuue) inimestele.</t>
  </si>
  <si>
    <t xml:space="preserve">Alategevuste arenduste ja väljatöötamisega seotud tegevused. Lisaks  2023/2024 piloteeritud teenuste kokkuvõtted. (Nt dialoogid turuosalistega, turutõrke valideerimine, uuringute läbiviimine, analüüside koostamine jne). Lisaks  TAIE fookusvaldkondade nõustamistegevused (ekspertide kaasamine ja teenuste arendamise eesmärgil). Hõlmatud teenused: Ringdisain, ESG meistriklass, Tippinnovaatorite programm, Digi valdkonda puudutavad teenused. 2024 aastal võimalik raamhange digitaliseerimise ja kestlikkuse teemadel, mis annab võimaluse kiiremini turtõrkega tuvastatud teenuste piloteerimiseks. Peale piloottegevuste elluviimist järgneb analüüs ja kommunikatsioon turuosalistega antud teenuse osa, et suunata see eraturule või edaspidi ülikoolide, teadusparkide poolt pakkuda või vajadusel antud teenus luua koostöös poliitikakujundaja ja turuosalistega. </t>
  </si>
  <si>
    <t>A03391  -  Digieksperdi teenus</t>
  </si>
  <si>
    <t>Vajaduspõhine neutraalne eksperttugi digitaliseerimisega seotud eesmärkide lahendamiseks. Eksperttugi sisaldab nii tehnilist kui ka ärilist nõustamist. Teenuse raames valideeritakse ettevõtte ideed ja leitakse lahendused milliseid tehnoloogiaid valida, et need toetaks ja võimendaks ettevõtte ärieesmärke.</t>
  </si>
  <si>
    <t>2024 toimub teenuse arendus ja valideerimine. Ettepanek kasusaajate hulk sel perioodil tühjaks jätta ning üleviia 2025.a</t>
  </si>
  <si>
    <t>A03378 -  Ajujaht 17</t>
  </si>
  <si>
    <t>Teadmusmahukate ettevõtete hulga ja mõju suurendamiseks tuleb suurendada valdkonna nähtavust ning potentsiaalsete innovaatiliste äridega alustajate motivatsiooni sellega tegeleda. Üks võimalusi selleks on kombineerida äriideede kiirendi avalikkusele suunatud kommunikatsiooni ja turundusega ning motiveerivate auhindadega. Ajujaht koosneb: ideede valikus, kiirendiprogramm koos mentoritega, Telesaade "Ajujaht" ning ühisüritused</t>
  </si>
  <si>
    <t>Eelarve ja uue kontseptsiooni loomine SUE tiimi</t>
  </si>
  <si>
    <t>A03039 -  Avatud innovatsiooni teenusplatvorm</t>
  </si>
  <si>
    <t>Ettevõtete TA-mahukuse kasvatamiseks on vajalik tihedam TAI-alane koostöö nii ettevõtete vahel kui TA-asutustega ja uute tehnoloogiate ning võimekuste kasutusele võtmine väljaspoolt asutuste piire. Seda takistavad, muu hulgas, ettevõtete vähene kogemus TAI-alase koostöö ning intellektuaalse omandi käsitlemise vallas, ebapiisav kontaktvõrgustik ning asümmeetriad asutuste teadmistes ning suurustes. Tehnoloogiasiirde valdkonna teenuste osutamine ja arendamine adresseerib seda lünka muu hulgas järgmistel viisidel:
- Arenduskoostöö eksperdi teenuse arendamine innotrepi astmetel 3+ asuvatele ettevõtetele sobivaks ja uutele kliendisegmentidele avamine
- Arenduskoostöö eksperdi võimekuste arendamine MAKides ja erialaliitude nõunike seas innotrepi astmete 1-2 ettevõtete nõustamiseks
- Tehnoloogiate sisse- ja välja litsentseerimise nõustamisteenuse välja arendamine
- Tehnoloogiaseire teenuse osutamine ja arendamine</t>
  </si>
  <si>
    <t>Teenused on otseselt suunatud TA tegevuste ja seotud kulutuste kasvatamisele ning efektiivistamisele</t>
  </si>
  <si>
    <t>A03037 -  Intellektuaalomand online-kursus</t>
  </si>
  <si>
    <t>1,2,3,5,6</t>
  </si>
  <si>
    <t xml:space="preserve">Intellektuaalse vara väärindamise ja intellektuaalomandi-põhiste ärimudelite arenemist ja kasutuselevõttu takistavad vähene teadlikkus intellektuaalsest omandist, selle strateegilisest ja ärilisest rakendamisest ning ligipääs vastavale ärilis-strateegilisele teenusele või teadlikkus selle võimalustest. Adresseerimaks teadlikkuse lünka koostatakse ning tehakse kättesaadavaks tegutsevatele, alustavatele ja tulevastele ettevõtetele suunatud, intellektuaalomandi ärilist ja strateegilist rakendamist käsitlev MOOC (Massive Open Online Course - massiivne avatud veebikursus), koostöös ülikoolidega + ökosüsteemiga üldisemalt. Tulemusena paraneb  sihtrühma teadlikkus selles valdkonnas, suureneb intellektuaalomandi teenuseosutajate kasutamine Eesti ettevõtete poolt ning intellektuaalse omandi komponendi rakendamine ettevõtluses. </t>
  </si>
  <si>
    <t>Teenus on suunatud ettevõtete intellektuaalse vara kaitsmisele, mis kasvatab ettevõtete valmidust panustada TA kuludesse</t>
  </si>
  <si>
    <t xml:space="preserve">kaudne: Teenus on kättesaadav elektrooniliselt üle kogu Eesti. Tegevuste elluviimisel tehakse koostööd maakondlike arenduskeskustega, tagamaks paremat regionaalset katvust ning informeeritust ja ligipääsetavust teenustele igas regioonis.  </t>
  </si>
  <si>
    <t>A03393 -  Kuidas valida ERP-i (teadlikkus+seminar)</t>
  </si>
  <si>
    <t>Praktiline seminar, mis keskendub ERP (ettevõtte ressursside planeerimise) lahenduste erinevuste neutraalsele analüüsile ja kohandamisvajadustele  osalejatele vastavas tööstusvaldkondades Eestis. Seminaril osaleb valdkonna ekspert, kes vaatleb olemasolevaid ERP lahendusi neutraalse osapoolena ning esitab põhjaliku ülevaate nende sobivusest vastavatele tööstusharudele.</t>
  </si>
  <si>
    <t>Alustame tegevuste teostamisega ja oleme algse kontseptsiooni ideed laiendamas (lisanduvad teemat TAIE teekaartidest lähtuvalt. nt küberturvalisus, andmed, protsesside digitaliseerimine jne). Ettepanek 2024 kasusaajate osa mitte arvestada.</t>
  </si>
  <si>
    <t>A03398 -  Digijuhtide klubi</t>
  </si>
  <si>
    <t>Eesmärk on luua võrgustumine digitaliseerimisega seotud rollide vahel, mille kaudu levivad parimad valdkondlikud praktikad innovatsiooni-, digi- ja rohevaldkonna sümbioosi elluviimisel. Osalejad saavad arutleda digitaalse innovatsiooni, tehnoloogia arengu ja ärivaldkonna parimate praktikate üle. Iga kohtumine toob endaga kaasa põnevaid ettekandeid, paneeldiskussioone ja praktilisi töötubasid, mis aitavad liikmetel oma organisatsioone paremini juhtida ja digitaalses maailmas konkurentsieelise saavutada.</t>
  </si>
  <si>
    <t>Alustame tegevusega. Ettepanek kasusaajad vähendada 20 peale. Eelarvet ei kasuta - kasutame Fookusvaldkonnajuhi eelarvet vajadusel.</t>
  </si>
  <si>
    <t>A03271 -  konverentsid (teadlikkuse tõstmise eesmärgil)</t>
  </si>
  <si>
    <t>Roheteadlikkuse tõstmisel suunatud tegevused, mis toetavad Euroopa rohelise kokkuleppe tegevuskava ja Eesti poolt kokkulepitud raamseisukohti, et saavutada kliimaeesmärgid ja puhas ringmajandus.  Võimalikud väljundformaadid: konverentsid, seminarid, teadvustamine. Tegevuse aluseks on TAIE fookusvaldkondade väljakutsed, millest lähtuvalt 2024 perioodil teenuse arendusel keskendutakse.</t>
  </si>
  <si>
    <t>Ülevaadatud. Tegevuse kirjeldus ja kasusaajate hulk on optimaalne.</t>
  </si>
  <si>
    <t>A03390 -  Andmete juhtimise meistriklass</t>
  </si>
  <si>
    <t>Teenus annab tööstusettevõtetele sügavama ülevaate andmete kogumisest, analüüsist ja tõlgendamisest, et toetada paremaid ärilahendusi.  Tegevuse käigus viiakse ellu praktiline koolitus, mis toob nutikad andmetöötluse lahendused tööstussektorile lähemale, rõhutades nende praktilist väärtust ja rakendamise lihtsust. Ettevõttel tekib ülevaade miks ja kuidas kvaliteetselt andmeid koguda, milliseid tehnilisi lahendusi selleks kasutada ja kuidas teadmisi rakendada protsessidesse. Tegevuse aluseks on TAIE fookusvaldkondade väljakutsed, millest lähtuvalt 2024 perioodil teenuse arendusel keskendutakse.</t>
  </si>
  <si>
    <t>Lähtuvalt ärikomitee otsusest on kasusaajate hulk ja tegevus eelarve väiksem. Eelarve 59999 ehk lihthanke piirmäära arvestav ja kasusaajate hulk 10 ettevõtet.</t>
  </si>
  <si>
    <t xml:space="preserve">A03379 -  Ringdisaini meistriklass </t>
  </si>
  <si>
    <t>Ringdisaini meistriklass on tööstusettevõtetele abiks toote või teenuse protsesside ümbermõtestamisel ja –disainimisel, seades esikohale märksõnad kestlikkus ja innovaatilisus.
Tegemist on programmiga, kus 10 ambitsioonikat ettevõtet saavad süsteemselt läbi mõelda, kuidas muuta rohepööre oma ettevõtte konkurentsieeliseks. Rahvusvahelised ringmajanduse ja jätkusuutlikkuse tippteadmised jõuavad kohalike disainijuhtide valvsa pilgu all otse meeskonnani, ettevõttesse, tootesse, teenusesse, ärimudelisse. 2024 planeeritud teenuse jätkumine ja pikemas vaates plaanis valideerida Ringdisaini ja Disaini meistriklassi - vajadusel konsolideerida. Tegevuse aluseks on TAIE fookusvaldkondade väljakutsed, millest lähtuvalt 2024 perioodil teenuse arendusel keskendutakse.</t>
  </si>
  <si>
    <t>A03380 -  ESG meistriklass (piloodi jätk)</t>
  </si>
  <si>
    <t>ESG ja kestlikkuse meistriklassis, mille analüüsivad ettevõtted mentoriga enda  ESG tänast olukorda ja võimalikku tulevikustsenaariumit, kus vaadeldakse temaatikat  ettevõtte spetsiifikast lähtuvalt. Suureneb ettevõtte tulemuslikkus, usaldus partnerite ja klientide poolt ning paraneb oskus investoreid leida. Programmi väljund on ettevõtte jaoks ESG strateegia, teekaart ja süsiniku jalajälje esmane arvutus. Lisaks ülevaade nõuetest, parimatest praktikatest mille kaudu tugevneb ettevõtte äristrateegia. Tegevuse aluseks on TAIE fookusvaldkondade väljakutsed, millest lähtuvalt 2024 perioodil teenuse arendusel keskendutakse.</t>
  </si>
  <si>
    <t xml:space="preserve">kaudnetegevuste elluviimisel tehakse koostööd maakondlike arenduskeskustega, tagamaks paremat regionaalset katvust ning informeeritust ja ligipääsetavust teenustele igas regioonis. </t>
  </si>
  <si>
    <t>A03132 -   Tippinnovaatorite programm</t>
  </si>
  <si>
    <t>Tegemist on programmiga, kus 10 ambitsioonikat ettevõtet saavad võimaluse Eesti ja välismaiste innovatsioonivaldkonna tippekspertide-​ ja mentorite toel välja töötada oma innovatsioonistrateegia ning luua personaliseeritud strateegia 3-6 uue võimalusega, millega saavutada oma ettevõtte järgmine arenguhüpe. Näiteks  leida uued kliendisegmendid, kanalid, partnerid või tehnoloogia. Tegevuse käigus juurutatakse innovatsiooni kui protsessi - pidev uute lahenduste otsimine ja rakendamine muutub teie ettevõttes normaalsuseks ning innovatsioon saab osaks teie ettevõtte DNAst. Tegemist on täielikult personaliseeritud õpikogemusega, kus on kaasatud Maailma tasemel tippeksperdid. Tegevuse käigus tutvutakse nii teooria teadmistega kui viiakse tehtud plaane ka esimiste sammude näol ellu. Tegevuse aluseks on TAIE fookusvaldkondade väljakutsed, millest lähtuvalt 2024 perioodil teenuse arendusel keskendutakse.</t>
  </si>
  <si>
    <t>Üks grupp on 10 ettevõtet 600k. Plaanime 2 gruppi teha. 2023 lõpus ja 2024 alguses plaanis piloodi kokkuvõte ja tõenäoliselt programmi lühendamine. Siin eelarve ja kasusaajate arvu täiendame pärast teenusearenduse kokkuvõtet.</t>
  </si>
  <si>
    <t>A03038 -  Teadmusmahuka ettevõtluse intensiivprogramm</t>
  </si>
  <si>
    <t>1,2,3,5</t>
  </si>
  <si>
    <t>Teadmuspõhise ettevõtluse mahu suurendamiseks on vaja jõuda märgatavalt suurema osani sihtrühmas, kui see senini erinevate kiirendite ja ad hoc meetoditega võimalik on olnud. Tuleb täiendada potentsiaalselt alustavate ja tegutsevate ettevõtete äriarenduse oskusi teadmusmahuka ettevõtluse spetsiifikast lähtudes, pöörates täiendavat tähelepanu potentsiaalsete turuvõimaluste korrektsele hindamisele, meeskondade ehitamisele, mentorvõrgustike arendamisele jne. Arendustegevused: Intellektuaalomandil põhinevate ärimudelite (mh. ettevõtlikele teadlastele) suunatud intensiivprogrammid piloot ja arendamine MIT's välja töötatud metoodika "Disciplined Entrepreneurship" baasil. Materjalide tõlkimine, mentorite koolitus ja väljaõpe, teadlikkuse fookus 2024. 2025 plaanis teenuse kujul väljund.</t>
  </si>
  <si>
    <t>Programm suunab ettevõtteid teadmusmahukamate ärimudelite suunas, mis kasvatab TA kulude intensiivsust erasektoris</t>
  </si>
  <si>
    <t xml:space="preserve">kaudne: Metoodika tehakse kättesaadavaks ja rakendatavaks kõikides regioonides, kasvatades seal teadmusmahuka ettevõtluse mahtu. tegevuste elluviimisel tehakse koostööd maakondlike arenduskeskustega, tagamaks paremat regionaalset katvust ning informeeritust ja ligipääsetavust teenustele igas regioonis. </t>
  </si>
  <si>
    <t>A03036 -  IO strateegia meistriklass /praktikum</t>
  </si>
  <si>
    <t xml:space="preserve">Intellektuaalomandi äriline rakendamine ettevõttes eeldab läbimõeldud intellektuaalomandi kaitsepositsiooni omandamist ja äriliste eesmärkide toetamises sobiliku intellektuaalomandi strateegia ellu viimist. Eesti ettevõtted on kinnitanud sellise kompetentsi puudumist ja raskusi vastava teenuseni jõudmisel. Vastava tõrke lahendamiseks korraldatakse süvatehnoloogia- ja innovaatiliste ettevõtete intellektuaalomandi strateegia ning tegevusplaani väljatöötamise koolitused ja töötoad rahvusvahelise tasemega valdkondlikelt ekspertidelt. </t>
  </si>
  <si>
    <t xml:space="preserve">Teenus on suunatud teadmusmahukate ärimudelite konkurentsieelise kaitsmisele ja uute, teadmuspõhiste ärimudelite arendamisele, mis julgustab ettevõtteid TA-sse intensiivsemalt investeerima ning IO põhiseid TA-arendusi tegema, mis kasvatab vastavaid kulusid. </t>
  </si>
  <si>
    <t xml:space="preserve">kaudne; tegevuste elluviimisel tehakse koostööd maakondlike arenduskeskustega, tagamaks paremat regionaalset katvust ning informeeritust ja ligipääsetavust teenustele igas regioonis. </t>
  </si>
  <si>
    <t>A03400 -  Arendusnõunike partnerlus</t>
  </si>
  <si>
    <t>Erialaliitude arendusnõunike tegevuste võimestamine. 12 erialaliitu/organisatsiooni . Eraialaliitude juures olevad arendusnõunikud on partnerid sekkumiste elluviimisele, vajalikud tegevuste kordistamiseks ning sihtrühmadeni viimiseks. Meie poolt on tegevused, mis aitavad ühtlustada arendusnõunike taset teadmus- ja tehnoloogiasiirde valdkonnas - koolitused ja info jagamine ning üksteisega kogumuste vahetamine.</t>
  </si>
  <si>
    <t>Arendusnõuniku abil suurendavad ettevõtted teadmussiiret, ettevõtted kasvatavad tööjõu tulemuslikkust ning lisandväärtust töötaja kohta</t>
  </si>
  <si>
    <t xml:space="preserve">neutraalne:  tegevuste elluviimisel tehakse koostööd maakondlike arenduskeskustega, tagamaks paremat regionaalset katvust ning informeeritust ja ligipääsetavust teenustele igas regioonis. </t>
  </si>
  <si>
    <t>arendusnõunikud on partnerid sekkumise elluviimisele</t>
  </si>
  <si>
    <t>Arendusnõunike tööjõukulud, F2111110</t>
  </si>
  <si>
    <t xml:space="preserve"> Arendusnõunike konkursi partnerid pakuvad mitterahalist toetust 150le ettevõttele.  Partneriks on 12 erialaliitu:  Eesti Elektritööde Ettevõtjate Liit; Eesti Elektroonikatööstuse Liit; Eesti Infotehnoloogia ja Telekommunikatsiooni Liit; Eesti Keemiatööstuse Liit; Eesti Meretööstuse Liit; Eesti Metsa- ja Puidutööstuse Liit; Eesti Puitmajaliit; Eesti Toiduainetööstuse Liit; Eesti Trüki- ja Pakenditööstuse Liit; Eesti Tööandjate Keskliit; MTÜ Digitaalehitus; MTÜ EdTech Estonia (Käskkirjas märgitud, kui partnerid)</t>
  </si>
  <si>
    <t xml:space="preserve">A03047  -  Eureka </t>
  </si>
  <si>
    <t>2; 3; 4; 5</t>
  </si>
  <si>
    <t xml:space="preserve">Ettevõtetele kontaktürituste korraldamine ühiste rahvusvaheliste arendusprojektide soodustamiseks. Kontaktüritused, ca 5-6 (ITEA, teiste partnerriikide innovatsiooniagentuuridega koostöös: NL, SG, Korea, DK). Tegevuse alla kuuluvad ka infoseminaride korraldamine teadlikkuse tõtmiseks, nõustamised,programmi ja selle võimaluste turundus ning  EUREKA koostööorganisatsiooni töös osalemine. </t>
  </si>
  <si>
    <t>Kaudne:  EIS koduleht vastab WCAG 2.0 AA juurdepääsetavuse suunistele. Üritusel osalejate soovi ilmendes tagatakse ligipääsetavus füüsilisele keskkonnale, infole ja kommunikatsioonile ka nelja peamise erivajadusega (nägemis-, kuulmis-, liikumis- ja intellektipuue) inimestele.</t>
  </si>
  <si>
    <t>A03262 - RV, sh EL, koostöö ja rahastus</t>
  </si>
  <si>
    <t xml:space="preserve">Aastal 2024 vahendame senisest rohkem ettevõtetele Belgia ja EU institutsioonidest tulenevaid võimalusi. Tegevuse alla kuuluvad Brüsseli esindusega seonduvad tegevused ja kontaktvõrgustikku ülevalhoidmine.  2024. aasta teises pooles toimub esinduse avamisüritus. Korraldame ettevõtetele ja ettevõtlusorganisatsioonidele õppereise ja koostöökohtumisi (temaatilised üritused). Tegevuse alla kuulub ka võrgustikes osalemine (IGLO, TPE, JPN-EU jmt), EIC acceleratori  kontaktpunktide tegevus ja arenduskulud, Brusseli esindaja kulud, sh majutus, lähetused. </t>
  </si>
  <si>
    <t xml:space="preserve">Kliendihalduse töötajate arendamine </t>
  </si>
  <si>
    <t>Eero Liivandi</t>
  </si>
  <si>
    <t>A03509 Rahvusvaheliste ekspertide kaasamine (teenus turulesisenemise ja toote sobivuse ning positsioneerimise toetamiseks konkreetsel turul ja konkreetsele ettevõttele)</t>
  </si>
  <si>
    <r>
      <rPr>
        <b/>
        <sz val="11"/>
        <color rgb="FF000000"/>
        <rFont val="Calibri"/>
        <family val="2"/>
        <charset val="186"/>
      </rPr>
      <t xml:space="preserve">Nõustamine Aasia turgudel välisesindajate võrgustiku abil:
</t>
    </r>
    <r>
      <rPr>
        <sz val="11"/>
        <color rgb="FF000000"/>
        <rFont val="Calibri"/>
        <family val="2"/>
        <charset val="186"/>
      </rPr>
      <t xml:space="preserve">A02983 Aasia keskus: Jaapan
A02985 Aasia keskus: India
A02986 Aasia keskus: Singapur
A02988 Aasia keskus: Lõuna-Korea
</t>
    </r>
  </si>
  <si>
    <t>Marek Roostar</t>
  </si>
  <si>
    <r>
      <rPr>
        <b/>
        <sz val="11"/>
        <color rgb="FF000000"/>
        <rFont val="Calibri"/>
        <family val="2"/>
        <charset val="186"/>
      </rPr>
      <t xml:space="preserve">Nõustamine kaugturgudel välisesindajate võrgustiku abil:
</t>
    </r>
    <r>
      <rPr>
        <sz val="11"/>
        <color rgb="FF000000"/>
        <rFont val="Calibri"/>
        <family val="2"/>
        <charset val="186"/>
      </rPr>
      <t>A03099 EKSPORT Suurbritannia nõuniku tegevused
A03105 EKSPORT Prantsusmaa nõuniku tegevused
A03106 EKSPORT USA nõuniku tegevused
A03112 EKSPORT Poola nõuniku tegevused
A03113 EKSPORT AÜE ekspordinõuniku tegevused
A03114 EKSPORT Keenia nõuniku tegevused
A03389 EKSPORT Saudi Araabia nõuniku tegevused</t>
    </r>
  </si>
  <si>
    <r>
      <rPr>
        <b/>
        <sz val="11"/>
        <color rgb="FF000000"/>
        <rFont val="Calibri"/>
        <family val="2"/>
        <charset val="186"/>
      </rPr>
      <t xml:space="preserve">Nõustamine lähiturgudel välisesindajate võrgustiku abil:
</t>
    </r>
    <r>
      <rPr>
        <sz val="11"/>
        <color rgb="FF000000"/>
        <rFont val="Calibri"/>
        <family val="2"/>
        <charset val="186"/>
      </rPr>
      <t xml:space="preserve">A03201 EKSPORT Taani nõuniku tegevused
A03203 EKSPORT Saksamaa nõunike tegevused
A03204 EKSPORT Rootsi nõunike tegevused
A03205 EKSPORT Soome nõuniku tegevused
A03206 EKSPORT Hollandi nõuniku tegevused
A03207 EKSPORT Norra nõuniku tegevused
</t>
    </r>
  </si>
  <si>
    <t>Eva-Maria Lass</t>
  </si>
  <si>
    <t>Tööjõukulu regioonidel 2024. a võrreldes väiksem, sest RRFi vahendid toetavad</t>
  </si>
  <si>
    <t>Kõik osakonna juhid</t>
  </si>
  <si>
    <r>
      <t xml:space="preserve">Regioonide üleselt olulised tegevused (nt Big Asia konverents Aasia turu tutvustamiseks):
</t>
    </r>
    <r>
      <rPr>
        <b/>
        <sz val="11"/>
        <color rgb="FF000000"/>
        <rFont val="Calibri"/>
        <family val="2"/>
        <charset val="186"/>
      </rPr>
      <t>A02989 Aasia ülesed tegevused
A03424 Kaugturgude ülesed tegevused
A03426 Lähiturgude ülesed tegevused</t>
    </r>
  </si>
  <si>
    <t>Regioonide juhid</t>
  </si>
  <si>
    <t>Eesti eri sektorite ja ambitsioonikate eksportööride toetamine rahvusvahelistel messidel nii Euroopas, Aasias, Lähis-Idas kui USA-s:
A03349 - Bau 2025
A03348 - Boot 2025
A03476 - LEAP 2025
A03336 - Gulfood 2025
A03024 - IDEX 2025
A03469 - KOREA BUILD 2025
A03341 - Mobile World Congress 2025
A03357 - FOODEX 2025
A03342 - Cosmoprof 2025
A03025 - Transport Logistic 2025
A03491 - Cruise Ship Interiors Design Expo 2025
A03468 - Nor-Shipping 2025
A03344 - Money 20/20 Europe 2025
A03346 - Life Sciences Baltic 2025
A03335 - MSPO 2025
A03026 - DSEI 2025
A03354 - Alihankinta 2025
A03351 - TransKazakhstan 2025
A03352 - ByggReisDeg 2025
A03477 - METSTRADE 2025
A03347 - productronica 2025
A03370 - FMB 2025</t>
  </si>
  <si>
    <r>
      <rPr>
        <b/>
        <sz val="11"/>
        <color rgb="FF000000"/>
        <rFont val="Calibri"/>
        <family val="2"/>
      </rPr>
      <t xml:space="preserve">Sektoriteid toetavad arendusvaldkonna juhitud üritused ja tegevused sihtturgudega seotult (v.a messide korraldamine):
</t>
    </r>
    <r>
      <rPr>
        <sz val="11"/>
        <color rgb="FF000000"/>
        <rFont val="Calibri"/>
        <family val="2"/>
      </rPr>
      <t xml:space="preserve">
A03186 - Ärimissioonid ja B2B kohtumised, sh:
Saudi Araabia ärimissioon IKT sektorile
Ärimissioonid toidu- ja joogisektorile (India ja Saudi Araabia)
Ärimissioon/õppereis mööblisektorile (AÜE/Saudi Araabia)
A03000 Ekspordi edendamise tegevused, sh:
Demopäevad 
Sissetulevad visiidid</t>
    </r>
  </si>
  <si>
    <t xml:space="preserve">Neutraalne. Ärimissioonide ja teiste ürituste keskmes on rohkem tulevikutehnoloogiad, ressursside efektiivsem kasutamine, säästvad lahendused ja muud teemad, mis panustavad  Euroopa Liidu Rohelisse kokkuleppesse.  Arvestatakse ürituste korraldamisel kliimaministeeriumi keskkonnahoidlike ürituste korraldamise juhendiga </t>
  </si>
  <si>
    <t>Enamik äimissioone 2025. a korraldatud RRF vahenditest</t>
  </si>
  <si>
    <t>Andres Kikas</t>
  </si>
  <si>
    <t xml:space="preserve">Fookuses prioriteetsete sektorite ja kõrgema lisandväärtusega eristuvate eksportööride nähtavuse ja mõju kasvatamine läbi rahvusvahelise turunduse ja kommunikatsiooni võimenduse. Tegevusi ja tulemusi võimendatakse läbi digi- ja sotsiaalmeedia (sh Trade with Estonia omakanalites) kampaaniate. </t>
  </si>
  <si>
    <t>Turunduskulu 2025. a väiksem võrreldes 2024. a, sest enamik tegevusi RRFist</t>
  </si>
  <si>
    <t>1. Töötajate arendamine</t>
  </si>
  <si>
    <t xml:space="preserve">2025. inno(hangete)konverents MKMi ettepanekul, nõustamiskulud, temaatiliste turudialoogide korraldamine (RK-ga koostöös), rahvusvaheline infovahetus (sh lähetused), innohangete statistika kogumise metoodika sisseostmise kulud, auhinnakonkurss ja hea praktika lood. </t>
  </si>
  <si>
    <t>2025. inno(hangete)konverents MKMi ettepanekul, nõustamiskulud, temaatiliste turudialoogide korraldamine (RK-ga koostöös), rahvusvaheline infovahetus (sh lähetused), innohangete statistika kogumise metoodika sisseostmise kulud, auhinnakonkurss ja hea praktika lood. Avaliku sektori organisatsioonidele koolituste pakkumine vastavalt turu vajadusele ja sisendile.</t>
  </si>
  <si>
    <t>Erinevate avaliku sektori organisatsioonide  nõustamine hankealastes ja juriidilistes küsimustes.</t>
  </si>
  <si>
    <t>Rahvusvaheline koostöö ja infovahetus (sh lähetused, osalustasud jms) sh Procure 2innovate projektis osalemise jätkamine ja võimalikku EIE kompetentsikeskuste vooru taotluse esitamine</t>
  </si>
  <si>
    <t>Alategevuse muude kulude eelarve kokku:</t>
  </si>
  <si>
    <t>Djan Matsova</t>
  </si>
  <si>
    <t>TAIE teekaardi viide</t>
  </si>
  <si>
    <t>Kommentaar - lisa siia, kui vajab täiendust? + lisa enda nimi sulgudes</t>
  </si>
  <si>
    <t>TAIE alaeesmärgid:  1. Teadussüsteem  2. Teadmussiire         3. Ettevõtluskeskond</t>
  </si>
  <si>
    <t>Ettevõtetele, kes tegelevad või planeerivad hakata aktiivselt tegelema  teadus-​arendustegevuse ja innovatsiooniga. Teenuse raames hinnatakse ettevõtte protsesse ja olemasolevat innovatsioonivõimekust, mille tulemusena valmib raport koos ettepanekutega, mis toetavad ettevõtte plaanide elluviimist. Planeeritud arendustegevused nt: diagnostikate läbiviimine, ekspertide koolitused, tööriista ja metoodika arendamine ja  Enterprise Ireland IHC ja Innovation360 metoodika korrigeerimine.</t>
  </si>
  <si>
    <t>1.1. Suurendatakse ettevõtete TAI-mahukust ja teadmussiirde võimekust</t>
  </si>
  <si>
    <t>Ettevõtete TA-mahukuse kasvatamiseks on vajalik tihedam TAI-alane koostöö nii ettevõtete vahel kui TA-asutustega ja uute tehnoloogiate ning võimekuste kasutusele võtmine väljaspoolt asutuste piire - nn. avatud innovatsiooni mudel. Seda takistavad, muu hulgas, ettevõtete vähene kogemus TAI-alase koostöö ning intellektuaalse omandi käsitlemise vallas, ebapiisav kontaktvõrgustik ning asümmeetriad asutuste teadmistes ning suurustes. Tehnoloogiasiirde valdkonna teenuste osutamine ja arendamine adresseerib seda lünka muu hulgas järgmistel viisidel:
- Arenduskoostöö eksperdi teenuse arendamine innotrepi astmetel 3+ asuvatele ettevõtetele sobivaks ja uutele kliendisegmentidele avamine
- Arenduskoostöö eksperdi võimekuste arendamine MAKides ja erialaliitude nõunike seas innotrepi astmete 1-2 ettevõtete nõustamiseks
- Tehnoloogiate sisse- ja välja litsentseerimise nõustamisteenuse välja arendamine EEN võrgustiku päringute süsteemi baasil
- Tehnoloogiaseire teenuse osutamine ja arendamine</t>
  </si>
  <si>
    <t>A03037 -  Intellektuaalomandi online-kursus</t>
  </si>
  <si>
    <t>Teadus- ja tehnoloogiamahukat ettevõtlust soosisvad tegevused. Tulemusena juurutatakse ettevõtetes innovatsioonil põhinev strateegia ning kasvab tehnoloogia-ja arendusmahukas ettevõtlus.</t>
  </si>
  <si>
    <t>A03498 - Innovatsioonijuhtimise ja -kultuuri teadlikkuse tõstmine</t>
  </si>
  <si>
    <t>idee</t>
  </si>
  <si>
    <t>Süstemaatiline innovatsiooni ja arenduste juhtimine on edukate ettevõte tunnus. Pikaajalise konkurentsis püsimiseks on vajalik aktiivselt ettevõtte arendamine ja ambitsioonikas planeerimine. Eesmärk: Kasvatame ettevõtete ("huviliste" ja "katsetajate tase") innovatsioonivõimekust, baasteadmisi innovatsiooni juhtimisest ja innovatsioonikultuuri olulisusest.
Tegevuse eesmärk on ettevõtetes innovatsioonikultuuri ja mõtteviisi süstemaatiline juurutame. Tegevuse raames kõnetatakse just neid ettevõtteid, kes soovivad arendada enda baasteadmisi innovatsioonist ning liikuda edasi innovatsiooni teadliku juhtimise rakendamiseni. Kasvab ettevõtete konkurentsieelis, ekspordivõimekus.Tegevuste formaadid: seminarid, ülevaatlike infomaterjalide loomine, sisuturundus, podcastid jm.</t>
  </si>
  <si>
    <t>Teekaardilt: Digilahendused äriprotsesside innovatsiooni toetamiseks. Selgitus: Tegevused, mis on suunatud digitaliseerimise algteadmiste kasvatamiseks.</t>
  </si>
  <si>
    <t>A03393 -  Tark Tellija kontseptsioon (ERP nt)</t>
  </si>
  <si>
    <t>Toetav</t>
  </si>
  <si>
    <r>
      <rPr>
        <b/>
        <sz val="11"/>
        <color rgb="FF000000"/>
        <rFont val="Calibri"/>
        <family val="2"/>
        <scheme val="minor"/>
      </rPr>
      <t>Eesmärk</t>
    </r>
    <r>
      <rPr>
        <sz val="11"/>
        <color rgb="FF000000"/>
        <rFont val="Calibri"/>
        <family val="2"/>
        <scheme val="minor"/>
      </rPr>
      <t xml:space="preserve">: Kasvatame ettevõtete baasdigitaliseeritust (EU eesmärk aastaks 2030 90% hetkel Eestis 54%).
Ettevõtte tööjõu tulemuslikkus, investeeringute tasuvus ning lisandväärtus töötaja kohta suurenevad. EISil võimalik edasi suunata järgmistesse digitaliseerimise toetustesse ja teenustesse. Tegevuste läbi aitame ettevõtetel liikuda edasi AI ja uute tehnoloogiate rakendamise suunas. </t>
    </r>
    <r>
      <rPr>
        <b/>
        <sz val="11"/>
        <color rgb="FF000000"/>
        <rFont val="Calibri"/>
        <family val="2"/>
        <scheme val="minor"/>
      </rPr>
      <t>Sisukirjeldus:</t>
    </r>
    <r>
      <rPr>
        <sz val="11"/>
        <color rgb="FF000000"/>
        <rFont val="Calibri"/>
        <family val="2"/>
        <scheme val="minor"/>
      </rPr>
      <t xml:space="preserve"> Tark Tellija on praktiliste õppevideote ja materjalide kogum/tööriistakast. Parimad praktikad - kuidas tellida IT lahendusi targalt sh maandades finants- ja juriidilisiriske. Keskendutakse neutraalse osapoolena ERP (ettevõtte resursside planeerimise) lahendustele erinevates tööstusvaldkondades Eestis  </t>
    </r>
  </si>
  <si>
    <t>Alustame tegevuste teostamisega ja oleme algse kontseptsiooni ideed laiendamas (lisanduvad teemat TAIE teekaartidest lähtuvalt. nt küberturvalisus, andmed, protsesside digitaliseerimine jne). Ettepanek 2025 kasusaajate osa mitte arvestada.</t>
  </si>
  <si>
    <t>Teekaardilt: Katab prioriteetsuunad horisontaalselt. Selgitus: Ettevõtetele suunatud formaat TAIE valdkonnaga seotud väljakutsete kogemuste vahetamiseks. Võetakse keskmeks TAIE DigiFV tehnoloogia kui võimaldaja ning käsitletakse seda teiste valdkondade väljakutsetes.</t>
  </si>
  <si>
    <t>A03398 -  Tehnoloogiajuhtide klubi</t>
  </si>
  <si>
    <t xml:space="preserve">Tehnoloogiajuhtide klubi on TAIE-ga seotud ettevõtete kogemuslugude vahetamise initsiatiiv, mis toob kokku Eesti tehnoloogiajuhid ja eksperdid. Tegevuse eesmärk on luua platvorm turul juba toimuvate ürituste juures, kus toimuks TAIE valdkonnaga seotud väljakutsete, lahenduste, kogemuste ja teadmiste jagamine, uute ideede genereerimine ja ärivõimaluste avastamine. Eesmärk on arutleda digitaalse innovatsiooni, tehnoloogia arengu ja ärivaldkonna parimate praktikate üle. Tegevus väljund on seminarid, konverentsid ja nendel osalemine läbi põnevate ettekannete, paneeldiskussioonide ja praktiliste töötubade, mis aitavad osalejatel oma organisatsioone paremini juhtida ja digitaalses maailmas konkurentsieelise saavutada. </t>
  </si>
  <si>
    <t>Kohalike ressursside väärindamine - teise toore ja jäätmed ning Nutikad ja kestlikud energialahendused fookusega tegevused. Teekaartide prioriteetsed suunad: Energiakasutuse tõhustamine ja ressursisäästlikkus (Energia). Lisaks Teisese toorme kasutamise ja jäätmete vältimise, kogumise, sorteerimise ja ümbertöötlemise lahendused ning tehnoloogiate arendamine (Kohalike ressrusside väärindamise prioriteetsuund)</t>
  </si>
  <si>
    <t>A03552 -  Kestlikkuse teadlikkuse tegevused (konverentsid, seminarid)</t>
  </si>
  <si>
    <t>Roheteadlikkuse tõstmisel suunatud tegevused, mis toetavad Euroopa rohelise kokkuleppe tegevuskava ja Eesti poolt kokkulepitud raamseisukohti, et saavutada kliimaeesmärgid ja puhas ringmajandus.  Võimalikud väljundformaadid: konverentsid, seminarid, teadvustamine, Roheline Laine konverents, või muud temaatilised konverentsid, kus adresseeritakse TAIE väljakutseid. 2025 on plaanis Energiatõhususes ja Ringmajanduse fookusega konverents Roheline Laine 2025, mis seos TAIE Energeetika valdkonna suurima väljakutse - energiatõhususe ning kestlikkuse aspektid.</t>
  </si>
  <si>
    <t>TAIE valdkondade ülene arendustegevus ja kiireloomulist pilootide läbiviimise tegevus. Võimalikud väljundid: häkatonid, ideekorjed, arendused ja ekspertide kaasamised. TAIE valdkonnad nt: Energia - andmetejuhtimine;  Toiduinnovatsioon; Tervisetehnoloogiate kvaliteedijuhtimine tegevuste pilotiseerimine. Maapõu - teise toore lisandväärtuse loomine.</t>
  </si>
  <si>
    <t xml:space="preserve">A03553 - Kestlikkuse arendustegevused </t>
  </si>
  <si>
    <t>Uute teenuste ja lähenemiste pilotiseerimine, k.a töötajate kompetentsite arendamine fookusvaldkondades..Kiirete turuolukorra tingimustest lähtuvate ideede ja vajaduste piloteerimine ja katsetamine. Nt: Loomeettevõtjate suunamine suurtootjate teisese toormeni. Vastutustundlik ettevõtlus, OECD, Maa-aluse innovatsiooni tegevused jne. Tegevused: turutõrke valideerime; programmides ettevõttepõhiste lugude koostamine, koostöögruppide moodustamine.</t>
  </si>
  <si>
    <t>Panustab tervisetehnoloogiate sihtidesse: Ekspordi potentsiaali suurendamine ja interdistsiplinaarne teadus- ja arendustegevuse 
innovaatiliste tervisetehnoloogiate ja teenuste väljatöötamiseks</t>
  </si>
  <si>
    <t>Kvaliteedijuhtimissüsteemi koolitus</t>
  </si>
  <si>
    <t>Tervisetehnoloogia ökosüsteemi osaliste teadlikkuse tõstmine. Tervistehnoloogiad- ja teenused valdkonna fookusgrupi ettevõtetele  kvaliteedijuhtimisega seotud tegevused. Infomaterjalid, eksperdid, seminarid ja koolitused.   Eesmärk: Suurendada tervisetehnoloogia era- ja avalikusektori erinevate osapoolte pädevust ja teadlikkust kvaliteedijuhtimisest meditsiiniseadmete (nii tark- kui riistvaraline) sh MDR vaates. 
Sisu: Tõsta tervisetehnoloogia toodete turule jõudmist, läbi parema teadlikkuse kvaliteedijuhtimisest ja ettevalmistusest vastavushindamiseks (ISO 13485; CE siia võiks ehk veel midagi lisada). Suurem valdkondlik pädevus julgustab rohkem ettevõtteid tegelema uute meditsiiniseadmete teadus- ja arendustegevusega. KPI: suureneb turule jõudvate toodete arv; paraneb avaliku- ja erasektori valdkondlik koostöö; tekivad selgemad teekonnad turule jõudmiseks. Koolitussari tunnustatud EL teavitatud asutuse poolt koostöös Terviseameti ja EISga. </t>
  </si>
  <si>
    <t>AI rakendamine tervisetehnoloogia ettevõtetes</t>
  </si>
  <si>
    <t>Eesmärk: Tõsta teadlikku tehisaru rakendamist tervisetehnoloogia sektoris
Biotehnoloogia ja ravimiarenduse TA-tegevustes;
Inimekesksete tervisetehnoloogia riist- kui tarkvaraliste meditsiiniseadmete arendamises;
Tervishoiusüsteemi korralduse efektiivistamises – lõpptarbija valmisolek AI-lahendusi rakendada.
Sisu: Suurendada tervisetehnoloogia ökosüsteemi valdkondlikku AI teadmist, nii toodete/teenuste arendamisel kui ka rakendamisel praktikas. AI- lahendused kiirendavad TA-tegevusi, efektiivistavad protsesse ja tõstavad hoolduse kvaliteeti. AI-EU Act seab rangemad nõuded kõrge riskiga (sh tervishoid) AI-lahendustele. </t>
  </si>
  <si>
    <t>Eesmärk: Teadlikkuse tõstmine TAIE temaatikaga seonduvatel konverentsidel ja seminaridel.</t>
  </si>
  <si>
    <t>A03499 - Tuulelohe Lend konverents</t>
  </si>
  <si>
    <t xml:space="preserve">Eesmärk: Teadlikkuse tõstmine TAIE temaatikaga seonduvatel konverentsidel ja seminaridel. Nt Tuulelohe Lend konverents.  Tuulelohe Lend majanduskonverentsil kaaskorraldajana osalemine on oluline platvorm, kus anda edasi väärtuspakkumist, mis aitab kaasa Eesti ettevõtete digitaalsele, kestlikule ja innovatiivsele arengule. </t>
  </si>
  <si>
    <t>Teekaardilt: Digilahendused äriprotsesside innovatsiooni toetamiseks. Selgitus: Tegevused, mis on suunatud digitaliseerimise algteadmiste kasvatamiseks, uute tehnoloogiate tutvustamiseks.</t>
  </si>
  <si>
    <t>A03500 -  Digitaliseerimise teadlikkuse tegevused (konverentsid, seminarid, informaterjalid</t>
  </si>
  <si>
    <r>
      <rPr>
        <sz val="11"/>
        <color rgb="FF000000"/>
        <rFont val="Calibri"/>
        <scheme val="minor"/>
      </rPr>
      <t>Teadlikkuse tõstmine TAIE digitaliseerimisega seotud teemadel. Regulatsioonide, direktiivide informaterjali koostamine (</t>
    </r>
    <r>
      <rPr>
        <b/>
        <sz val="11"/>
        <color rgb="FF000000"/>
        <rFont val="Calibri"/>
        <scheme val="minor"/>
      </rPr>
      <t>AI ACT</t>
    </r>
    <r>
      <rPr>
        <sz val="11"/>
        <color rgb="FF000000"/>
        <rFont val="Calibri"/>
        <scheme val="minor"/>
      </rPr>
      <t xml:space="preserve">, </t>
    </r>
    <r>
      <rPr>
        <b/>
        <sz val="11"/>
        <color rgb="FF000000"/>
        <rFont val="Calibri"/>
        <scheme val="minor"/>
      </rPr>
      <t xml:space="preserve">NIS2 </t>
    </r>
    <r>
      <rPr>
        <sz val="11"/>
        <color rgb="FF000000"/>
        <rFont val="Calibri"/>
        <scheme val="minor"/>
      </rPr>
      <t xml:space="preserve">nt) Eesmärk on suurendada tööstusettevõtete teadlikkust digitaliseerimise ja innovatsiooni põhimõtetest ning nende rakendusvõimalustest, pakkudes praktilisi näiteid tipptegijatelt ja rõhutades koostöövõimalusi Eestis. Võimalikud konverentsid: </t>
    </r>
    <r>
      <rPr>
        <b/>
        <sz val="11"/>
        <color rgb="FF000000"/>
        <rFont val="Calibri"/>
        <scheme val="minor"/>
      </rPr>
      <t>Industry 5.0, Tööstuse äriplaan, Tark tööstu jms.</t>
    </r>
    <r>
      <rPr>
        <sz val="11"/>
        <color rgb="FF000000"/>
        <rFont val="Calibri"/>
        <scheme val="minor"/>
      </rPr>
      <t xml:space="preserve"> Konverentsil osalemise eesmärk on toetada Eesti tööstusettevõtete tehnoloogilist arengut, keskendudes digitaliseerimisele, automatiseerimisele ja uutele tehnoloogiatele. Aitame ettevõtetel suurendada tööjõu tulemuslikkust, investeeringute tasuvust ja lisandväärtust töötaja kohta, suunates neid edasi toetuste ja teenuste poole. See toetab ka Eesti üldist digitaliseerituse kasvu, aidates saavutada EL-i 2030. aasta eesmärki.</t>
    </r>
  </si>
  <si>
    <t>Prioriteetsuund: Digilahenduse äriprotsesside innovatsiooni toetamiseks. Osalevate ettevõttete eeldus on TAIE valdkondadesse panustamine.</t>
  </si>
  <si>
    <t>A03390 -  Andmetetöötluse praktikum</t>
  </si>
  <si>
    <r>
      <t xml:space="preserve">Pilootprogramm. Teenus annab tööstusettevõtetele sügavama ülevaate andmete kogumisest, analüüsist ja tõlgendamisest, et toetada paremaid ärilahendusi.  Tegevuse käigus viiakse ellu ca 3 kuud kestev rakenduslik seminar , mis toob nutikad andmetöötluse lahendused tööstussektorile lähemale, rõhutades nende praktilist väärtust ja rakendamise lihtsust. Ettevõttel tekib ülevaade miks ja kuidas kvaliteetselt andmeid koguda, milliseid tehnilisi lahendusi selleks kasutada ja kuidas teadmisi rakendada protsessidesse. Tegevuse aluseks on TAIE fookusvaldkondade väljakutsed. </t>
    </r>
    <r>
      <rPr>
        <b/>
        <sz val="11"/>
        <color rgb="FF000000"/>
        <rFont val="Calibri"/>
        <family val="2"/>
        <scheme val="minor"/>
      </rPr>
      <t>Eesmärk</t>
    </r>
    <r>
      <rPr>
        <sz val="11"/>
        <color rgb="FF000000"/>
        <rFont val="Calibri"/>
        <family val="2"/>
        <scheme val="minor"/>
      </rPr>
      <t>: Tõsta andmepõhist juhtimist ja digitaliseerituse taset.</t>
    </r>
  </si>
  <si>
    <t>Kohalike ressursside väärindamine – TAIE ülene​
Teisese toorme ja jäätmete vältimise, kogumise, sorteerimise ja ümbertöötlemisega ja kasutamisega seotud teaduspõhiste lahenduste väljatöötamine. Sh materjalide, toodete ja pakendamine arendamine selliselt, et neid saaks kauem kasutada.  TT​
Erinevaid valdkondi siduv teadus- ja arendustöö. TT​
Käitumuslike, sotsiaalmajanduslike ja –kultuuriliste teemade käsitlemine, et muutustega kohaneda ja ringmajandust arendada. TT​
Puidu mehaanilise väärindamise toetamine, puidutoore maksimaalne kasutamine ja pikaajaliselt kestvate toodete loomine. PUIT​
Puidu kui teisese toorme ja jäätmete kasutamise lahenduste arendamine. Puidu töötlemise kõrvalsaadused ja pooltootmise jäägid edasisse kasutamisse. PUIT​
Taaskasutada ja väärindada tööstuses tekkivaid jäätmeid nagu nt mineraalsed kaevandus- ja tööstusjäätmed ning ehitusmaavarasid nagu nt liiv, kruus ja dolomiit. MAAPÕUERESSURSID</t>
  </si>
  <si>
    <t>A03501 -  (Ring)Disainikasutuse edendamine ja teenused</t>
  </si>
  <si>
    <r>
      <rPr>
        <b/>
        <sz val="11"/>
        <color rgb="FF000000"/>
        <rFont val="Calibri"/>
        <scheme val="minor"/>
      </rPr>
      <t>Eesmärk</t>
    </r>
    <r>
      <rPr>
        <sz val="11"/>
        <color rgb="FF000000"/>
        <rFont val="Calibri"/>
        <scheme val="minor"/>
      </rPr>
      <t xml:space="preserve">: Edendada ettevõtete teadlikku disaini kasutamist läbi koolitus- ja mentorprogrammide. Anda ettevõtetele laiapõhjalised teadmised disaini kasutamise kasudest ja oskused kasutada tööriistu kestlike toodete ja teenuste turule toomiseks. Eeltegevus mitmetesse jätkumeetmetesse (nt: tootearenduse toetus, RUP) liikumisel.
</t>
    </r>
    <r>
      <rPr>
        <b/>
        <sz val="11"/>
        <color rgb="FF000000"/>
        <rFont val="Calibri"/>
        <scheme val="minor"/>
      </rPr>
      <t>Sisukirjeldus</t>
    </r>
    <r>
      <rPr>
        <sz val="11"/>
        <color rgb="FF000000"/>
        <rFont val="Calibri"/>
        <scheme val="minor"/>
      </rPr>
      <t>: Ringdisaini tööriistakasti koolitustegevused, sh Disaini koolitus ja Disaini meistriklass (toote/teenusearenduse programm). Fookus tugevalt keskkonnahoiul ning ressursside väärindamisel, teisese toorme integreerimisel tootmisesse, koostööl ülikoolide ja teaduritega, innovaatiliste materjalide väljatöötamisel, pakendiinnovatsioonil. Eeltegevus tootearendustoetustesse (sh RUP) liikumisel.</t>
    </r>
  </si>
  <si>
    <t>A03379  -  Ringdisaini tööriistakast</t>
  </si>
  <si>
    <r>
      <rPr>
        <b/>
        <sz val="11"/>
        <color rgb="FF000000"/>
        <rFont val="Calibri"/>
        <scheme val="minor"/>
      </rPr>
      <t>Eesmärk</t>
    </r>
    <r>
      <rPr>
        <sz val="11"/>
        <color rgb="FF000000"/>
        <rFont val="Calibri"/>
        <scheme val="minor"/>
      </rPr>
      <t xml:space="preserve">: Luua ettevõtetele ringdisaini tööriistakast, mis on tööstusettevõtetele abiks toote või teenuse protsesside ümbermõtestamisel ja –disainimisel, seades esikohale märksõnad kestlikkus ja innovaatilisus. Toetame ettevõtete disainikasutuse edendamist, teadus-arenduskoostööt tegemist, innovaatiliste ja kestlike toodete ja teenuste arendamist. Anname panuse tõusmaks Eco Innovation Scoreboard tabelis ja täites Euroopa Liidu Ringmajanduse tegevuskava
</t>
    </r>
    <r>
      <rPr>
        <b/>
        <sz val="11"/>
        <color rgb="FF000000"/>
        <rFont val="Calibri"/>
        <scheme val="minor"/>
      </rPr>
      <t>Sisukirjeldus</t>
    </r>
    <r>
      <rPr>
        <sz val="11"/>
        <color rgb="FF000000"/>
        <rFont val="Calibri"/>
        <scheme val="minor"/>
      </rPr>
      <t>: Ringdisaini tööriistakast avalikus veebis.Fookus tugevalt keskkonnahoiul ning ressursside väärindamisel, teisese toorme integreerimisel tootmisesse, koostööl ülikoolide ja teaduritega, innovaatiliste materjalide väljatöötamisel, pakendiinnovatsioonil. Eeltegevus tootearendustoetustesse (sh RUP) liikumisel.</t>
    </r>
  </si>
  <si>
    <t>Ettevõtluse rahvusvahelise konkurentsivõimet tõstev Green Deal regulatsioonide jõustumisest. Puudub kõiki TAIE valdkondi.</t>
  </si>
  <si>
    <t xml:space="preserve">A03380 -  ESG infomaterjal, seminar ja meistriklass(24) </t>
  </si>
  <si>
    <r>
      <t xml:space="preserve">ESG ja kestlikkuse meistriklassis, mille analüüsivad ettevõtted mentoriga enda  ESG tänast olukorda ja võimalikku tulevikustsenaariumit, kus vaadeldakse temaatikat  ettevõtte spetsiifikast lähtuvalt. Suureneb ettevõtte tulemuslikkus, usaldus partnerite ja klientide poolt ning paraneb oskus ja võimekus investoreid leida. Programmi väljund on ettevõtte jaoks ESG strateegia, teekaart ja süsiniku jalajälje esmane arvutus. Lisaks ülevaade nõuetest, parimatest praktikatest mille kaudu tugevneb ettevõtte äristrateegia. Tegevuse aluseks on TAIE fookusvaldkondade väljakutsed. Tegevuste formaat: ESG avalik infomaterjal; Temaatiline infoseminar; Meistriklass ettevõtetele. </t>
    </r>
    <r>
      <rPr>
        <b/>
        <sz val="11"/>
        <color rgb="FF000000"/>
        <rFont val="Calibri"/>
        <family val="2"/>
        <charset val="186"/>
        <scheme val="minor"/>
      </rPr>
      <t>(180k on 2024 alustanud grupi osa, uus grupp 2025 tähendaks lisa 260k€)</t>
    </r>
  </si>
  <si>
    <t>A03496 - Innovatsioonijuhtimise koolitusprogramm</t>
  </si>
  <si>
    <r>
      <rPr>
        <b/>
        <sz val="11"/>
        <color rgb="FF000000"/>
        <rFont val="Calibri"/>
        <family val="2"/>
        <charset val="186"/>
        <scheme val="minor"/>
      </rPr>
      <t>Eesmärk</t>
    </r>
    <r>
      <rPr>
        <sz val="11"/>
        <color rgb="FF000000"/>
        <rFont val="Calibri"/>
        <family val="2"/>
        <charset val="186"/>
        <scheme val="minor"/>
      </rPr>
      <t xml:space="preserve">: Programmi läbides ja teadmisi rakendades kasvab ettevõtete lisandväärtus, investeeringute tasuvus ja ekspordivõimekus.
</t>
    </r>
    <r>
      <rPr>
        <b/>
        <sz val="11"/>
        <color rgb="FF000000"/>
        <rFont val="Calibri"/>
        <family val="2"/>
        <charset val="186"/>
        <scheme val="minor"/>
      </rPr>
      <t>Sisukirjeldus</t>
    </r>
    <r>
      <rPr>
        <sz val="11"/>
        <color rgb="FF000000"/>
        <rFont val="Calibri"/>
        <family val="2"/>
        <charset val="186"/>
        <scheme val="minor"/>
      </rPr>
      <t xml:space="preserve">:
Ettevõtete innovatsiooni baasteadmiste täiendamisel suunatud koolitusprogramm, mille  käigus kasvatame ettevõtete innovatsioonivõimekust, anname selged arusaamad mis on innovatsiooni teadlik ja süstemaatiline juhtimine, kuidas seda teha ja milliseid konkurentsieeliseid see annab. Aitame kasvatada ettevõtte innovatsioonikultuuri. Tugevuse tulemusena saab ettevõtte ülevaate, millised on järgmised praktilised tegevused innovatsioonijuhtimise juurutamiseks. </t>
    </r>
    <r>
      <rPr>
        <b/>
        <sz val="11"/>
        <color rgb="FF000000"/>
        <rFont val="Calibri"/>
        <family val="2"/>
        <charset val="186"/>
        <scheme val="minor"/>
      </rPr>
      <t>(82k 2025, 168k 2026)</t>
    </r>
  </si>
  <si>
    <t>Eesmärk on kohaliku ressurssi - puidu, suuremat lisandväärtust soodustavad tegevused, milles on kombineeritud konkurentsivõime tõstmine, eksportvõimekuse kasv ning kõrgema lisandväärtuse loomine.</t>
  </si>
  <si>
    <t>A03494 - Kasvustrateegia puidutööstusele</t>
  </si>
  <si>
    <r>
      <rPr>
        <b/>
        <sz val="11"/>
        <color rgb="FF000000"/>
        <rFont val="Calibri"/>
        <scheme val="minor"/>
      </rPr>
      <t>Eesmärk</t>
    </r>
    <r>
      <rPr>
        <sz val="11"/>
        <color rgb="FF000000"/>
        <rFont val="Calibri"/>
        <scheme val="minor"/>
      </rPr>
      <t xml:space="preserve">: Puidusektorile suunatud tegevus, mille eesmärk laiemalt  on TAIE-st lähtuvalt  puidule suurema lisandvärtuse loomine. Tegevus käsitleb ka ettevõtte jaoks olulist -  uute turgude strateegilist  ettevalmistust. Tegevuse skoop on nt seminari formaadis sihtturugude tutvustamime, puidu väärindamise võimaluste tutvustamine ja muud tegevused, mis panustavad ettevõtete arengusse, mille kaudu puidule luuakse täiendav lisandväärtus. Nt Puitmajade liidu arvutusele tuginedes on võimalik uutele turgudele ekspordimahtu suurendada vähemalt 0,5 miljardit. </t>
    </r>
  </si>
  <si>
    <t>Eesmärk on kiirendada teaduspõhiste innovaatiliste lahenduste kasutuselevõttu ja laiendada nende rakendamist, et tugevdada Eesti positsiooni toidutootmise tuleviku kujundamisel.</t>
  </si>
  <si>
    <t>Food innovation programmi teadlikkuse tegevused</t>
  </si>
  <si>
    <t>2,3,5,6</t>
  </si>
  <si>
    <t xml:space="preserve">Eesmärk: Valdkondliku ökosüsteemi loomine, mis lahendaks sektori kitsastkohti ning looks koostöö võimalused ettevõtete ja ülikoolide vahel. Täpsemad väljundid ja nende formaadid leitakse koostöös sektoris toimetavate osapooltega. Võimalikud väljundid ja teemakäsitlused: regulatsioonide, sertifikaatide teadlikkuse tõstmine; rahvusvaheliste ekspertide kaasamine, sektoripõhine digitaliseerimise ja kestlikkuse teemade käsitlemine. </t>
  </si>
  <si>
    <t xml:space="preserve">Panustab kõikidesse TAIE valdkondadesse ja keskendub kõrgema lisandväärtuse loomisele ja ekspordi võimekuse suurendamisele; tehnoloogia-ja arendusmahukate investeeringute soodustamisele. </t>
  </si>
  <si>
    <t>A03493 - Digi ja kestlikkuse ekspertteenus</t>
  </si>
  <si>
    <r>
      <rPr>
        <b/>
        <sz val="11"/>
        <color rgb="FF000000"/>
        <rFont val="Calibri"/>
        <family val="2"/>
        <charset val="186"/>
        <scheme val="minor"/>
      </rPr>
      <t>Pilootprogramm</t>
    </r>
    <r>
      <rPr>
        <sz val="11"/>
        <color rgb="FF000000"/>
        <rFont val="Calibri"/>
        <family val="2"/>
        <charset val="186"/>
        <scheme val="minor"/>
      </rPr>
      <t>, mille raames ettevõtte saab jooksvalt pöörduda TAIE fookusvaldkonnaga seotud probleemi lahendamiseks tipptasemel eksperdi poole konkreetse kitsaskoha lahendamiseks või nõustamiseks. Teenuse esmane fooks on eelkõige digi ja kestlikkuse valdkondade kitsaskohtad lahendamine. Eksperttugi sisaldab nii tehnilist kui ka ärilist nõustamist. Teenuse raames valideeritakse ettevõtte ideed ja leitakse lahendused milliseid tehnoloogiaid valida, et need toetaks ja võimendaks ettevõtte ärieesmärke.</t>
    </r>
  </si>
  <si>
    <r>
      <rPr>
        <b/>
        <sz val="11"/>
        <color rgb="FF000000"/>
        <rFont val="Calibri"/>
        <family val="2"/>
        <charset val="186"/>
        <scheme val="minor"/>
      </rPr>
      <t>Eesmärk</t>
    </r>
    <r>
      <rPr>
        <sz val="11"/>
        <color rgb="FF000000"/>
        <rFont val="Calibri"/>
        <family val="2"/>
        <charset val="186"/>
        <scheme val="minor"/>
      </rPr>
      <t xml:space="preserve">: 
Euroopa innovatsiooni tulemustabelis Eesti tulemusse panustamine läbi selle, et ettevõtetel suurel suureneb TA-investeeringute maht, tekivad TA-koostöökohad, kasvab Eesti ettevõtete teadusmahukate toodete ja teenuste eksport.
</t>
    </r>
    <r>
      <rPr>
        <b/>
        <sz val="11"/>
        <color rgb="FF000000"/>
        <rFont val="Calibri"/>
        <family val="2"/>
        <charset val="186"/>
        <scheme val="minor"/>
      </rPr>
      <t>Sisukirjeldus</t>
    </r>
    <r>
      <rPr>
        <sz val="11"/>
        <color rgb="FF000000"/>
        <rFont val="Calibri"/>
        <family val="2"/>
        <charset val="186"/>
        <scheme val="minor"/>
      </rPr>
      <t>:
Ettevõtete strateegilise innovatsiooni juurutamise  koolitusprogramm on suunatud ambitsioonikatele ettevõtetele, kes soovivad enda ettevõttes innovatsiooni teadlikult juhtida ja saavutada seeläbi tulevikukindlus, luua kõrgema lisandväärtusega tooteid ja teenuseid ning tõsta konkurentsieelist globaalselt.
Programmis saavad 10 ambitsioonikat ettevõtet võimaluse innovatsioonivaldkonna tippekspertide- ja mentorite toel välja töötada oma tulevikukindla innovatsioonistrateegia ning luua vajalikud eeldused selle edukaks elluviimiseks (protsessid, struktuurid, kultuur, juhtimine). Antud eelarve sisaldab 2024. a  alustanud grupi tegevusi ja 2025 uue grupiga alustamist.</t>
    </r>
  </si>
  <si>
    <t>1.1. Suurendatakse ettevõtete TAI-mahukust ja teadmussiirde võimekust;
1.4. Arendatakse teadus- ja tehnoloogiamahukat iduettevõtluse ökosüsteemi</t>
  </si>
  <si>
    <t>24 aastas</t>
  </si>
  <si>
    <t>Teadmuspõhise ettevõtluse mahu suurendamiseks on vaja jõuda märgatavalt suurema osani sihtrühmas, kui see senini erinevate kiirendite ja ad hoc meetoditega võimalik on olnud. Tuleb täiendada potentsiaalselt alustavate ja tegutsevate ettevõtete äriarenduse oskusi teadmusmahuka ettevõtluse spetsiifikast lähtudes, pöörates täiendavat tähelepanu potentsiaalsete turuvõimaluste korrektsele hindamisele, meeskondade ehitamisele, mentorvõrgustike arendamisele jne. Arendustegevused: Intellektuaalomandil põhinevate ärimudelite (mh. ettevõtlikele teadlastele) suunatud intensiivprogrammid piloot ja arendamine MIT's välja töötatud metoodika "Disciplined Entrepreneurship" või ekvivalentse metoodika baasil. Pilootkursus 2025 Q1, edasi koolitajate koolitamine ja kohendatud programmid kaks korda aastas Q1 ja Q3 kuni perioodi lõpuni</t>
  </si>
  <si>
    <t>Erialaliitude arendusnõunike tegevuste võimestamine. 12 erialaliitu/organisatsiooni . Eraialaliitude juures olevad arendusnõunikud on partnerid sekkumiste elluviimisele, vajalikud tegevuste kordistamiseks ning sihtrühmadeni viimiseks. Meie poolt on tegevused, mis aitavad ühtlustada arendusnõunike taset teadmus- ja tehnoloogiasiirde valdkonnas - koolitused ja info jagamine ning üksteisega kogemuste vahetamine.</t>
  </si>
  <si>
    <t>Ettevõtetel kasvavad teadlikkus TAI tegevuste vajadusest ning milliseid võimalusi annab TA edendamine</t>
  </si>
  <si>
    <t>Arendusnõunike tööjõukulud, F2111110, finantseerimiseelarves, välja makstav toetusena</t>
  </si>
  <si>
    <t xml:space="preserve"> Arendusnõunike konkursi partnerid pakuvad mitterahalist toetust 150le ettevõttele.  Partneriks 2025. a on 10 erialaliitu (kandideerimine käimas). Senised partnerid on Eesti Elektritööde Ettevõtjate Liit; Eesti Elektroonikatööstuse Liit; Eesti Infotehnoloogia ja Telekommunikatsiooni Liit; Eesti Keemiatööstuse Liit; Eesti Meretööstuse Liit; Eesti Metsa- ja Puidutööstuse Liit; Eesti Puitmajaliit; Eesti Toiduainetööstuse Liit; Eesti Trüki- ja Pakenditööstuse Liit; Eesti Tööandjate Keskliit; MTÜ Digitaalehitus; MTÜ EdTech Estonia (Käskkirjas märgitud, kui partnerid)</t>
  </si>
  <si>
    <t xml:space="preserve">Ettevõtetele kontaktürituste korraldamine ühiste rahvusvaheliste arendusprojektide soodustamiseks. Kontaktüritused (ITEA, teiste partnerriikide innovatsiooniagentuuridega koostöös: nt Baltic Day Hannoveri messi raames). Tegevuse alla kuuluvad ka infoseminaride korraldamine teadlikkuse tõstmiseks, nõustamised, programmi ja selle võimaluste turundus ning  EUREKA koostööorganisatsiooni töös osalemine. </t>
  </si>
  <si>
    <t>Tegevuse alla kuuluvad EIC Acceleretor nõstamis/tugiteenused ning Brüsseli esindusega seonduvad tegevused ja kontaktvõrgustikku ülevalhoidmine. Korraldame ettevõtetele ja ettevõtlusorganisatsioonidele õppereise ja koostöökohtumisi (temaatilised üritused). Tegevuse alla kuulub ka võrgustikes osalemine (IGLO, TPE, JPN-EU jmt), EIC acceleratori  kontaktpunktide tegevus ja arenduskulud sh ürituste kulud (StartupDay ja Latitude)</t>
  </si>
  <si>
    <t>A03503 - Software Defined Space Conference</t>
  </si>
  <si>
    <t xml:space="preserve">Ettevõtluse ja Innovatsiooni Sihtasutuse kosmosebüroo, koostöös Majandus- ja Kommunikatsiooniministeeriumiga korraldab kosmose küberturvalisusele ja tarkvaraarendusele suunatud konverentsi "Software Defined Space Conference (SDSC)", mis toimub 28.-30.10.2024. Võimalikud teemad on: kosmose küberturbe poliitikakujundamine, seadus, tarkvarapõhised satelliidid, AI kosmoses, kosmosevaldkonna haridustegevused, kosmosetehnoloogiapõhised rakendused. Konverents toob kokku kosmosevaldkonna eksperdid, ettevõtjad, poliitikakujundajad ning tudengid üle terve maailma. </t>
  </si>
  <si>
    <t>Sander Sipelgas</t>
  </si>
  <si>
    <t>Ettevõtetel kasvab teadlikkus TA tegevuste vajadusest ja võimalustest ettevõttes ning milliseid eeliseid annab TA edendamine</t>
  </si>
  <si>
    <t>Seos tuleneb tehnoloogiate ja ettevõtete edulugude kajastamisest ning teemale tähelepanu pööramisest. Millest tulenevalt edeneb TAI mahukas ettevõtlus, mille kaudu edendatakse uusi tulevikutehnoloogiad. Tegevustes lähtutakse ürituste  hea tava kokkulepetest - kliimaministeeriumi lehel (konverentsid, seminarid jne): Keskkonnaministeeriumi keskkonnahoidlikud sündmused juhend 2022.pdf | 927.3 KB | pdf (https://kliimaministeerium.ee/keskkonnateadlikkus)</t>
  </si>
  <si>
    <t>Tegevused aitavad kaasa naiste osaluse suurendamisele ettevõtluses läbi nende ettevõtlusaktiivsuse ja -teadlikkuse suurendamise ning ettevõtluspotentsiaali realiseerimise</t>
  </si>
  <si>
    <t>Lähtuvalt sihtgrupi osalejate eripäradest arvestatakse juurdepääsetavause nõuetega tegevuste planeerimisel.</t>
  </si>
  <si>
    <t>A03408 -   Mis värvi on majandus TV saade?</t>
  </si>
  <si>
    <t>Vaadata läbi iga alategevuse seos horisontaalsete põhimõtetega. Nt Tulp P kirjeldus ei käi majandussaate kohta. Vaadata üle läbivalt teised seosed horisontaalsete teemadega, et kirjeldus oleks konkreetsete alategevuste kohta. Kui seost ei ole, siis nii märkidagi. Korduvad üldised kirjeldused peaks tõstma pigem tegevuse tasandile ja alategevuse puhul kirjeldama spetsiifiliselt selle alategevuse konkreetset panustamist horisontaalsesse teemasse (Kaupo).</t>
  </si>
  <si>
    <r>
      <t xml:space="preserve">Saatesarja eesmärk on tekitada huvi ettevõtluse vastu ja kasvatada ettevõtlusaktiivsust ühiskonnas, uurida ja selgitada erinevaid aktuaalseid ja pikemas perspektiivis olulisi majandusega seotud teemasid ning pakkuda platvormi avaliku arutelu pidamiseks majanduse ja ettevõtluse arengu tuleviku teemadel. </t>
    </r>
    <r>
      <rPr>
        <sz val="11"/>
        <color rgb="FFFF0000"/>
        <rFont val="Calibri"/>
        <family val="2"/>
        <charset val="186"/>
        <scheme val="minor"/>
      </rPr>
      <t>NB! Summast on  204000.- 2025 hankest kevadperioodi  kohustused!</t>
    </r>
  </si>
  <si>
    <t>Kaudne</t>
  </si>
  <si>
    <t>Otsene: Partneri, ERR kodulehel on telesaade kättesaadav ka ligipääsetavuse sihtgrupile - lisatud on nt subtiitrid. Kaudne:  EIS koduleht vastab WCAG 2.0 AA juurdepääsetavuse suunistele. Koolitustel osalejate soovi ilmendes tagatakse ligipääsetavus füüsilisele keskkonnale, infole ja kommunikatsioonile ka nelja peamise erivajadusega (nägemis-, kuulmis-, liikumis- ja intellektipuue) inimestele.</t>
  </si>
  <si>
    <t>A03407 -  IMD/WEF uuring ja aastaraamat</t>
  </si>
  <si>
    <t xml:space="preserve">Neutraalne: tegevuste elluviimisel tehakse koostööd konjutuuriinstituudiga, tagamaks paremat regionaalset katvust ning informeeritust ja ligipääsetavust teenustele igas regioonis. </t>
  </si>
  <si>
    <t>A03381 -  Eesti parimad ettevõtted - Eesti ettevõtlus auhinna konkurss ja gala (A03495 2025)</t>
  </si>
  <si>
    <t xml:space="preserve">Ettevõtluse ja Innovatsiooni Sihtasutuse ning Eesti Tööandjate Keskliidu poolt korraldatav Eesti pikima ajalooga ettevõtluskonkurss toimub 2025. aastal juba 30. korda. „Ettevõtluse auhind“ on kõrgeim riiklik tunnustus ettevõtetele. Edukaid Eesti ettevõtjaid tunnustatakse pidulikul auhinnagalal. Konkursil tunnustame silmapaistvaid, leidlikke ja nutikaid Eesti ettevõtteid, kelle järjepidev töö on toonud edu nii ettevõttele, selle töötajatele kui ka laiemalt meie riigile. </t>
  </si>
  <si>
    <r>
      <t xml:space="preserve">2025 on planeeritud Tööstussümbioosi uuringu kokkuvõte, mis valmib Jaanauris 2025. Tulemus on  kokkuvõttev hinnang Eesti Tööstussümbioosi teema hetkeseisust koos soovituslike jätkusammudega. Võimalikud teemad: Jäätmetekke minimeerimine, olemasolevate ressursside maksimaalne kasutamine. Väljakutsete adresseerimine - osapoolte kokkuviimine, teadvustamine, analüüsimine. </t>
    </r>
    <r>
      <rPr>
        <b/>
        <sz val="11"/>
        <color rgb="FF000000"/>
        <rFont val="Calibri"/>
        <family val="2"/>
        <scheme val="minor"/>
      </rPr>
      <t>Jätkutegevuste ettepanekute elluviimise tegevused suunatakse TAI teadlikkuse alla edaspidi.</t>
    </r>
  </si>
  <si>
    <t>Jätkutegevuste ettepaneku põhjal vajadusel liigutada TAI alla.</t>
  </si>
  <si>
    <t>Eesmärk on kaardistada juhtimisalane praktika, probleemid ja arendustegevused 
Eesti ettevõtetes ning tuua välja arengud juhtimispraktikates. Teiseks, tuginedes kogutud 
materjalile anda hinnang Eesti ettevõtete juhtimispraktikatele ning teha ettepanekud juhtimisvaldkonna arendamiseks. Väljund on uuringutulemuste avalik tutvustamine ja teavitamine. Uuringu väljund on tegevuste soovitus juhtimise valdkonnas EIS-ile, riigile, erasektorile.
Juhtimisvaldkonna uuring on koostöös MKMiga iga 5 aasta tagant tehtav uuring. Alustame 2024 ettevalmistavate tegevustega, et 2025 uuring läbi viidaks. Näide eelmise uuringu kohta: https://eas.ee/wp-content/uploads/2022/04/eesti-juhtimisvaldkonna-uuring-2021.pdf</t>
  </si>
  <si>
    <t>Fookusvaldkond</t>
  </si>
  <si>
    <t>Tegevus, Teema</t>
  </si>
  <si>
    <t>Lisame 2025 TAI Tegevuskavas?</t>
  </si>
  <si>
    <t>Kommentaar</t>
  </si>
  <si>
    <t>Kohalike ressursside väärindamine: Teisene toore ja jäätmed. Maapõu</t>
  </si>
  <si>
    <t>Uuring CO2 kokkukorjamine ja ladustamine ning selle võimalikkus Eesti kontekstis + kokkukogutud CO2-e tootestamise võimalused</t>
  </si>
  <si>
    <t>Ei</t>
  </si>
  <si>
    <t>Innovatsiooni teenused: Ohutu materjaliringluse suurendamine ( lisaks TAIEFV teekaardile Jäätmekava põhieesmärk) - tegevuspraktikate tööriistakast ettevõtjale (Ringdisaini ja ESG tööriistakast võiks seda käsitleda)</t>
  </si>
  <si>
    <t>Jah</t>
  </si>
  <si>
    <t>Potentsiaalsed hackathonide algatusideed (FV innovatsiooni prioriteetsuundade tehnoloogiate arendamiseks/kontseptsioon),</t>
  </si>
  <si>
    <t>Ringmajanduse mõõtmine ja arenguvajadused Eestis</t>
  </si>
  <si>
    <t>Kohalike ressursside väärindamine: Toit ja Puit</t>
  </si>
  <si>
    <t>FOOKUSTEEMA: Biopõhiste materjalide ja kemikaalide kasutuselevõtu hoogustamine (Plastikuprobleem)</t>
  </si>
  <si>
    <t>FOOKUSTEEMA: Toidu- ja puidutehnoloogiate toimemudel, väärtuspakkumine ettevõtetele</t>
  </si>
  <si>
    <t>Innoteenused osalevad kaardistuses. Tuvastame sekkumise kohad.</t>
  </si>
  <si>
    <t>Vajalikud uuringusuunad: Energiatehnoloogiate tehnoloogiaotsing ja rakendusalad väljaspool Eestit.</t>
  </si>
  <si>
    <t>Vajalikud uuringusuunad: Energiatehnoloogiate teekond turule regulatiivne vaade väljaspool Eestit.</t>
  </si>
  <si>
    <t>Varustuskindlus -hackathon Jaotusvõrkude tark juhtimine ehk SmartGrid ning salvestusvõimekus</t>
  </si>
  <si>
    <t>Hoonete energiatõhusus ehk TAIE energiasääst. Innovatsiooniül: tehnoloogia/protsessiinnovatsiooniga min 2x renoveerimismaht (häkk?)</t>
  </si>
  <si>
    <t>Positron 2025</t>
  </si>
  <si>
    <t>Küberturvalisus: NIS2 direktiiv - mida ettevõte peab teadma/arvestama</t>
  </si>
  <si>
    <t>AI act ning mis sellega kaasneb (teema kuum, teadmust vähe)- võimalus lisada Digi tööriistakasti infot?</t>
  </si>
  <si>
    <t>Digi tööriistakast (vajadusel lisasisend)</t>
  </si>
  <si>
    <t>Tehnoloogiajuhtide klubi innovatsiooni teenustetiimiga</t>
  </si>
  <si>
    <t>Kaitseteh. Dual use?</t>
  </si>
  <si>
    <t>Andmetöötluse praktikum</t>
  </si>
  <si>
    <t>EV-teadlikkus</t>
  </si>
  <si>
    <t>TAI-võimekus</t>
  </si>
  <si>
    <t>innohanked</t>
  </si>
  <si>
    <t>rahvusvahelistumine</t>
  </si>
  <si>
    <t>KOKKU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</si>
</sst>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
    <numFmt numFmtId="165" formatCode="#,##0.000"/>
  </numFmts>
  <fonts count="48">
    <font>
      <sz val="11"/>
      <color theme="1"/>
      <name val="Calibri"/>
      <family val="2"/>
      <charset val="186"/>
      <scheme val="minor"/>
    </font>
    <font>
      <b/>
      <sz val="11"/>
      <color theme="1"/>
      <name val="Calibri"/>
      <family val="2"/>
      <charset val="186"/>
      <scheme val="minor"/>
    </font>
    <font>
      <sz val="11"/>
      <color rgb="FF000000"/>
      <name val="Calibri"/>
      <family val="2"/>
      <charset val="186"/>
      <scheme val="minor"/>
    </font>
    <font>
      <sz val="8"/>
      <name val="Calibri"/>
      <family val="2"/>
      <charset val="186"/>
      <scheme val="minor"/>
    </font>
    <font>
      <sz val="11"/>
      <color rgb="FF3F3F3F"/>
      <name val="Calibri"/>
      <family val="2"/>
      <charset val="186"/>
      <scheme val="minor"/>
    </font>
    <font>
      <sz val="11"/>
      <color rgb="FF3F3F3F"/>
      <name val="Source Sans Pro"/>
      <family val="2"/>
    </font>
    <font>
      <sz val="11"/>
      <color rgb="FF000000"/>
      <name val="Calibri"/>
      <family val="2"/>
      <charset val="186"/>
    </font>
    <font>
      <sz val="11"/>
      <color rgb="FF3F3F3F"/>
      <name val="Source Sans Pro"/>
      <family val="2"/>
      <charset val="1"/>
    </font>
    <font>
      <sz val="10"/>
      <color theme="1"/>
      <name val="Calibri"/>
      <family val="2"/>
      <charset val="186"/>
      <scheme val="minor"/>
    </font>
    <font>
      <sz val="10"/>
      <color rgb="FF000000"/>
      <name val="Calibri"/>
      <family val="2"/>
      <charset val="186"/>
    </font>
    <font>
      <sz val="11"/>
      <color rgb="FFFF0000"/>
      <name val="Calibri"/>
      <family val="2"/>
      <charset val="186"/>
      <scheme val="minor"/>
    </font>
    <font>
      <i/>
      <sz val="10"/>
      <color theme="1"/>
      <name val="Calibri"/>
      <family val="2"/>
      <charset val="186"/>
      <scheme val="minor"/>
    </font>
    <font>
      <i/>
      <sz val="11"/>
      <color theme="1"/>
      <name val="Calibri"/>
      <family val="2"/>
      <charset val="186"/>
      <scheme val="minor"/>
    </font>
    <font>
      <b/>
      <sz val="11"/>
      <color theme="1" tint="4.9989318521683403E-2"/>
      <name val="Calibri"/>
      <family val="2"/>
      <charset val="186"/>
      <scheme val="minor"/>
    </font>
    <font>
      <i/>
      <sz val="11"/>
      <color rgb="FF000000"/>
      <name val="Calibri"/>
      <family val="2"/>
      <charset val="186"/>
    </font>
    <font>
      <b/>
      <sz val="11"/>
      <name val="Calibri"/>
      <family val="2"/>
      <charset val="186"/>
      <scheme val="minor"/>
    </font>
    <font>
      <sz val="11"/>
      <name val="Calibri"/>
      <family val="2"/>
      <charset val="186"/>
      <scheme val="minor"/>
    </font>
    <font>
      <sz val="11"/>
      <color theme="1"/>
      <name val="Calibri"/>
      <family val="2"/>
      <charset val="186"/>
    </font>
    <font>
      <i/>
      <sz val="11"/>
      <color rgb="FFFF0000"/>
      <name val="Calibri"/>
      <family val="2"/>
      <charset val="186"/>
    </font>
    <font>
      <u/>
      <sz val="11"/>
      <color theme="10"/>
      <name val="Calibri"/>
      <family val="2"/>
      <charset val="186"/>
      <scheme val="minor"/>
    </font>
    <font>
      <strike/>
      <sz val="11"/>
      <name val="Calibri"/>
      <family val="2"/>
      <charset val="186"/>
      <scheme val="minor"/>
    </font>
    <font>
      <sz val="11"/>
      <name val="Calibri"/>
      <family val="2"/>
      <charset val="186"/>
    </font>
    <font>
      <i/>
      <sz val="11"/>
      <name val="Calibri"/>
      <family val="2"/>
      <charset val="186"/>
    </font>
    <font>
      <b/>
      <sz val="11"/>
      <color rgb="FF000000"/>
      <name val="Calibri"/>
      <family val="2"/>
      <charset val="186"/>
    </font>
    <font>
      <b/>
      <sz val="11"/>
      <color rgb="FF3F3F3F"/>
      <name val="Source Sans Pro"/>
      <family val="2"/>
    </font>
    <font>
      <sz val="11"/>
      <color rgb="FF000000"/>
      <name val="Source Sans Pro"/>
      <family val="2"/>
      <charset val="186"/>
    </font>
    <font>
      <b/>
      <sz val="11"/>
      <color rgb="FF000000"/>
      <name val="Calibri"/>
      <family val="2"/>
      <charset val="186"/>
      <scheme val="minor"/>
    </font>
    <font>
      <sz val="11"/>
      <color rgb="FFFF0000"/>
      <name val="Calibri"/>
      <family val="2"/>
      <charset val="186"/>
    </font>
    <font>
      <sz val="11"/>
      <color theme="1"/>
      <name val="Calibri"/>
      <family val="2"/>
    </font>
    <font>
      <sz val="12"/>
      <color rgb="FF006100"/>
      <name val="Calibri"/>
      <family val="2"/>
      <scheme val="minor"/>
    </font>
    <font>
      <sz val="11"/>
      <color theme="0"/>
      <name val="Calibri"/>
      <family val="2"/>
      <charset val="186"/>
      <scheme val="minor"/>
    </font>
    <font>
      <sz val="10"/>
      <name val="Calibri"/>
      <family val="2"/>
      <charset val="186"/>
    </font>
    <font>
      <sz val="11"/>
      <name val="Source Sans Pro"/>
      <family val="2"/>
    </font>
    <font>
      <sz val="11"/>
      <color rgb="FF3F3F3F"/>
      <name val="Calibri"/>
      <family val="2"/>
      <charset val="186"/>
    </font>
    <font>
      <sz val="11"/>
      <color rgb="FF000000"/>
      <name val="Calibri"/>
      <family val="2"/>
      <charset val="1"/>
    </font>
    <font>
      <sz val="9"/>
      <color theme="1"/>
      <name val="Segoe UI"/>
      <family val="2"/>
      <charset val="186"/>
    </font>
    <font>
      <sz val="11"/>
      <color rgb="FFFF0000"/>
      <name val="Calibri"/>
      <family val="2"/>
    </font>
    <font>
      <sz val="11"/>
      <color rgb="FF444444"/>
      <name val="Calibri"/>
      <family val="2"/>
      <charset val="1"/>
    </font>
    <font>
      <sz val="11"/>
      <color rgb="FF000000"/>
      <name val="Calibri"/>
      <family val="2"/>
    </font>
    <font>
      <sz val="11"/>
      <name val="Calibri"/>
      <family val="2"/>
    </font>
    <font>
      <b/>
      <sz val="11"/>
      <color rgb="FF000000"/>
      <name val="Calibri"/>
      <family val="2"/>
    </font>
    <font>
      <sz val="11"/>
      <name val="Calibri"/>
      <family val="2"/>
      <scheme val="minor"/>
    </font>
    <font>
      <sz val="12"/>
      <name val="Calibri"/>
      <family val="2"/>
      <scheme val="minor"/>
    </font>
    <font>
      <sz val="11"/>
      <color rgb="FF000000"/>
      <name val="Calibri"/>
      <family val="2"/>
      <scheme val="minor"/>
    </font>
    <font>
      <b/>
      <sz val="11"/>
      <color rgb="FF000000"/>
      <name val="Calibri"/>
      <family val="2"/>
      <scheme val="minor"/>
    </font>
    <font>
      <sz val="11"/>
      <color rgb="FF373737"/>
      <name val="Segoe UI"/>
      <family val="2"/>
      <charset val="186"/>
    </font>
    <font>
      <b/>
      <sz val="11"/>
      <color rgb="FF000000"/>
      <name val="Calibri"/>
      <scheme val="minor"/>
    </font>
    <font>
      <sz val="11"/>
      <color rgb="FF000000"/>
      <name val="Calibri"/>
      <scheme val="minor"/>
    </font>
  </fonts>
  <fills count="23">
    <fill>
      <patternFill patternType="none"/>
    </fill>
    <fill>
      <patternFill patternType="gray125"/>
    </fill>
    <fill>
      <patternFill patternType="solid">
        <fgColor rgb="FF92D050"/>
        <bgColor indexed="64"/>
      </patternFill>
    </fill>
    <fill>
      <patternFill patternType="solid">
        <fgColor rgb="FF00B0F0"/>
        <bgColor indexed="64"/>
      </patternFill>
    </fill>
    <fill>
      <patternFill patternType="solid">
        <fgColor rgb="FFFFC000"/>
        <bgColor indexed="64"/>
      </patternFill>
    </fill>
    <fill>
      <patternFill patternType="solid">
        <fgColor theme="0"/>
        <bgColor indexed="64"/>
      </patternFill>
    </fill>
    <fill>
      <patternFill patternType="solid">
        <fgColor rgb="FF0070C0"/>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2"/>
        <bgColor indexed="64"/>
      </patternFill>
    </fill>
    <fill>
      <patternFill patternType="solid">
        <fgColor rgb="FFC6EFCE"/>
      </patternFill>
    </fill>
    <fill>
      <patternFill patternType="solid">
        <fgColor rgb="FF00B0F0"/>
        <bgColor rgb="FF000000"/>
      </patternFill>
    </fill>
    <fill>
      <patternFill patternType="solid">
        <fgColor rgb="FFFFFFFF"/>
        <bgColor rgb="FF000000"/>
      </patternFill>
    </fill>
    <fill>
      <patternFill patternType="solid">
        <fgColor rgb="FFFFFF00"/>
        <bgColor indexed="64"/>
      </patternFill>
    </fill>
    <fill>
      <patternFill patternType="solid">
        <fgColor theme="7"/>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tint="-0.249977111117893"/>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2" tint="-0.249977111117893"/>
        <bgColor indexed="64"/>
      </patternFill>
    </fill>
    <fill>
      <patternFill patternType="solid">
        <fgColor theme="9" tint="0.7999816888943144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style="thin">
        <color rgb="FF000000"/>
      </left>
      <right style="thin">
        <color rgb="FF000000"/>
      </right>
      <top style="thin">
        <color rgb="FF000000"/>
      </top>
      <bottom/>
      <diagonal/>
    </border>
    <border>
      <left/>
      <right style="thin">
        <color indexed="64"/>
      </right>
      <top/>
      <bottom/>
      <diagonal/>
    </border>
    <border>
      <left style="thin">
        <color indexed="64"/>
      </left>
      <right/>
      <top/>
      <bottom/>
      <diagonal/>
    </border>
    <border>
      <left/>
      <right/>
      <top style="thin">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diagonal/>
    </border>
    <border>
      <left style="thin">
        <color rgb="FF000000"/>
      </left>
      <right style="thin">
        <color rgb="FF000000"/>
      </right>
      <top/>
      <bottom/>
      <diagonal/>
    </border>
    <border>
      <left style="thin">
        <color indexed="64"/>
      </left>
      <right/>
      <top/>
      <bottom style="medium">
        <color indexed="64"/>
      </bottom>
      <diagonal/>
    </border>
    <border>
      <left style="thin">
        <color rgb="FF000000"/>
      </left>
      <right style="thin">
        <color rgb="FF000000"/>
      </right>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rgb="FF000000"/>
      </top>
      <bottom style="medium">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rgb="FF000000"/>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3">
    <xf numFmtId="0" fontId="0" fillId="0" borderId="0"/>
    <xf numFmtId="0" fontId="19" fillId="0" borderId="0" applyNumberFormat="0" applyFill="0" applyBorder="0" applyAlignment="0" applyProtection="0"/>
    <xf numFmtId="0" fontId="29" fillId="11" borderId="0" applyNumberFormat="0" applyBorder="0" applyAlignment="0" applyProtection="0"/>
  </cellStyleXfs>
  <cellXfs count="684">
    <xf numFmtId="0" fontId="0" fillId="0" borderId="0" xfId="0"/>
    <xf numFmtId="0" fontId="0" fillId="0" borderId="0" xfId="0" applyAlignment="1">
      <alignment wrapText="1"/>
    </xf>
    <xf numFmtId="3" fontId="0" fillId="0" borderId="0" xfId="0" applyNumberFormat="1" applyAlignment="1">
      <alignment wrapText="1"/>
    </xf>
    <xf numFmtId="0" fontId="0" fillId="5" borderId="0" xfId="0" applyFill="1"/>
    <xf numFmtId="0" fontId="0" fillId="3" borderId="1" xfId="0" applyFill="1" applyBorder="1" applyAlignment="1">
      <alignment wrapText="1"/>
    </xf>
    <xf numFmtId="0" fontId="0" fillId="0" borderId="1" xfId="0" applyBorder="1" applyAlignment="1">
      <alignment wrapText="1"/>
    </xf>
    <xf numFmtId="3" fontId="0" fillId="0" borderId="1" xfId="0" applyNumberFormat="1" applyBorder="1" applyAlignment="1">
      <alignment wrapText="1"/>
    </xf>
    <xf numFmtId="0" fontId="0" fillId="5" borderId="1" xfId="0" applyFill="1" applyBorder="1" applyAlignment="1">
      <alignment wrapText="1"/>
    </xf>
    <xf numFmtId="0" fontId="6" fillId="0" borderId="1" xfId="0" applyFont="1" applyBorder="1" applyAlignment="1">
      <alignment wrapText="1"/>
    </xf>
    <xf numFmtId="0" fontId="0" fillId="0" borderId="1" xfId="0" applyBorder="1" applyAlignment="1">
      <alignment horizontal="right" wrapText="1"/>
    </xf>
    <xf numFmtId="0" fontId="0" fillId="0" borderId="2" xfId="0" applyBorder="1" applyAlignment="1">
      <alignment wrapText="1"/>
    </xf>
    <xf numFmtId="3" fontId="0" fillId="0" borderId="2" xfId="0" applyNumberFormat="1" applyBorder="1" applyAlignment="1">
      <alignment wrapText="1"/>
    </xf>
    <xf numFmtId="0" fontId="6" fillId="0" borderId="2" xfId="0" applyFont="1" applyBorder="1" applyAlignment="1">
      <alignment wrapText="1"/>
    </xf>
    <xf numFmtId="0" fontId="0" fillId="3" borderId="3" xfId="0" applyFill="1" applyBorder="1" applyAlignment="1">
      <alignment wrapText="1"/>
    </xf>
    <xf numFmtId="0" fontId="0" fillId="0" borderId="3" xfId="0" applyBorder="1" applyAlignment="1">
      <alignment wrapText="1"/>
    </xf>
    <xf numFmtId="0" fontId="0" fillId="0" borderId="4" xfId="0" applyBorder="1"/>
    <xf numFmtId="0" fontId="6" fillId="0" borderId="4" xfId="0" applyFont="1" applyBorder="1" applyAlignment="1">
      <alignment wrapText="1"/>
    </xf>
    <xf numFmtId="0" fontId="0" fillId="0" borderId="8" xfId="0" applyBorder="1" applyAlignment="1">
      <alignment wrapText="1"/>
    </xf>
    <xf numFmtId="0" fontId="0" fillId="0" borderId="9" xfId="0" applyBorder="1"/>
    <xf numFmtId="0" fontId="1" fillId="2" borderId="1" xfId="0" applyFont="1" applyFill="1" applyBorder="1" applyAlignment="1">
      <alignment wrapText="1"/>
    </xf>
    <xf numFmtId="3" fontId="1" fillId="2" borderId="1" xfId="0" applyNumberFormat="1" applyFont="1" applyFill="1" applyBorder="1" applyAlignment="1">
      <alignment wrapText="1"/>
    </xf>
    <xf numFmtId="3" fontId="0" fillId="3" borderId="1" xfId="0" applyNumberFormat="1" applyFill="1" applyBorder="1" applyAlignment="1">
      <alignment wrapText="1"/>
    </xf>
    <xf numFmtId="0" fontId="0" fillId="0" borderId="1" xfId="0" applyBorder="1" applyAlignment="1">
      <alignment horizontal="center" vertical="top" wrapText="1"/>
    </xf>
    <xf numFmtId="0" fontId="0" fillId="0" borderId="1" xfId="0" applyBorder="1" applyAlignment="1">
      <alignment horizontal="center" wrapText="1"/>
    </xf>
    <xf numFmtId="0" fontId="8" fillId="0" borderId="1" xfId="0" applyFont="1" applyBorder="1" applyAlignment="1">
      <alignment vertical="top" wrapText="1"/>
    </xf>
    <xf numFmtId="0" fontId="0" fillId="0" borderId="1" xfId="0" applyBorder="1" applyAlignment="1">
      <alignment vertical="top" wrapText="1"/>
    </xf>
    <xf numFmtId="0" fontId="7" fillId="0" borderId="1" xfId="0" applyFont="1" applyBorder="1" applyAlignment="1">
      <alignment wrapText="1"/>
    </xf>
    <xf numFmtId="49" fontId="0" fillId="0" borderId="1" xfId="0" applyNumberFormat="1" applyBorder="1" applyAlignment="1">
      <alignment horizontal="center" wrapText="1"/>
    </xf>
    <xf numFmtId="0" fontId="11" fillId="2" borderId="1" xfId="0" applyFont="1" applyFill="1" applyBorder="1" applyAlignment="1">
      <alignment horizontal="left" wrapText="1"/>
    </xf>
    <xf numFmtId="0" fontId="0" fillId="0" borderId="0" xfId="0" applyAlignment="1">
      <alignment horizontal="left" wrapText="1"/>
    </xf>
    <xf numFmtId="0" fontId="12" fillId="2" borderId="1" xfId="0" applyFont="1" applyFill="1" applyBorder="1" applyAlignment="1">
      <alignment wrapText="1"/>
    </xf>
    <xf numFmtId="0" fontId="1" fillId="2" borderId="3" xfId="0" applyFont="1" applyFill="1" applyBorder="1" applyAlignment="1">
      <alignment wrapText="1"/>
    </xf>
    <xf numFmtId="0" fontId="6" fillId="2" borderId="1" xfId="0" applyFont="1" applyFill="1" applyBorder="1" applyAlignment="1">
      <alignment wrapText="1"/>
    </xf>
    <xf numFmtId="0" fontId="13" fillId="2" borderId="5" xfId="0" applyFont="1" applyFill="1" applyBorder="1" applyAlignment="1">
      <alignment wrapText="1"/>
    </xf>
    <xf numFmtId="0" fontId="13" fillId="2" borderId="6" xfId="0" applyFont="1" applyFill="1" applyBorder="1" applyAlignment="1">
      <alignment wrapText="1"/>
    </xf>
    <xf numFmtId="3" fontId="13" fillId="2" borderId="6" xfId="0" applyNumberFormat="1" applyFont="1" applyFill="1" applyBorder="1" applyAlignment="1">
      <alignment wrapText="1"/>
    </xf>
    <xf numFmtId="0" fontId="13" fillId="2" borderId="1" xfId="0" applyFont="1" applyFill="1" applyBorder="1" applyAlignment="1">
      <alignment horizontal="left" wrapText="1"/>
    </xf>
    <xf numFmtId="0" fontId="1" fillId="2" borderId="10" xfId="0" applyFont="1" applyFill="1" applyBorder="1" applyAlignment="1">
      <alignment wrapText="1"/>
    </xf>
    <xf numFmtId="0" fontId="1" fillId="2" borderId="11" xfId="0" applyFont="1" applyFill="1" applyBorder="1" applyAlignment="1">
      <alignment wrapText="1"/>
    </xf>
    <xf numFmtId="3" fontId="1" fillId="2" borderId="11" xfId="0" applyNumberFormat="1" applyFont="1" applyFill="1" applyBorder="1" applyAlignment="1">
      <alignment wrapText="1"/>
    </xf>
    <xf numFmtId="0" fontId="1" fillId="2" borderId="11" xfId="0" applyFont="1" applyFill="1" applyBorder="1" applyAlignment="1">
      <alignment horizontal="left" wrapText="1"/>
    </xf>
    <xf numFmtId="0" fontId="1" fillId="6" borderId="12" xfId="0" applyFont="1" applyFill="1" applyBorder="1" applyAlignment="1">
      <alignment wrapText="1"/>
    </xf>
    <xf numFmtId="0" fontId="0" fillId="0" borderId="13" xfId="0" applyBorder="1" applyAlignment="1">
      <alignment wrapText="1"/>
    </xf>
    <xf numFmtId="0" fontId="0" fillId="0" borderId="14" xfId="0" applyBorder="1"/>
    <xf numFmtId="0" fontId="0" fillId="0" borderId="15" xfId="0" applyBorder="1" applyAlignment="1">
      <alignment wrapText="1"/>
    </xf>
    <xf numFmtId="0" fontId="0" fillId="0" borderId="16" xfId="0" applyBorder="1" applyAlignment="1">
      <alignment wrapText="1"/>
    </xf>
    <xf numFmtId="3" fontId="0" fillId="0" borderId="16" xfId="0" applyNumberFormat="1" applyBorder="1" applyAlignment="1">
      <alignment wrapText="1"/>
    </xf>
    <xf numFmtId="49" fontId="0" fillId="0" borderId="16" xfId="0" applyNumberFormat="1" applyBorder="1" applyAlignment="1">
      <alignment horizontal="center" wrapText="1"/>
    </xf>
    <xf numFmtId="0" fontId="6" fillId="0" borderId="16" xfId="0" applyFont="1" applyBorder="1" applyAlignment="1">
      <alignment wrapText="1"/>
    </xf>
    <xf numFmtId="0" fontId="0" fillId="0" borderId="17" xfId="0" applyBorder="1"/>
    <xf numFmtId="0" fontId="0" fillId="3" borderId="11" xfId="0" applyFill="1" applyBorder="1" applyAlignment="1">
      <alignment wrapText="1"/>
    </xf>
    <xf numFmtId="3" fontId="0" fillId="3" borderId="11" xfId="0" applyNumberFormat="1" applyFill="1" applyBorder="1" applyAlignment="1">
      <alignment wrapText="1"/>
    </xf>
    <xf numFmtId="49" fontId="0" fillId="3" borderId="11" xfId="0" applyNumberFormat="1" applyFill="1" applyBorder="1" applyAlignment="1">
      <alignment horizontal="center" wrapText="1"/>
    </xf>
    <xf numFmtId="0" fontId="0" fillId="3" borderId="12" xfId="0" applyFill="1" applyBorder="1"/>
    <xf numFmtId="0" fontId="1" fillId="3" borderId="10" xfId="0" applyFont="1" applyFill="1" applyBorder="1" applyAlignment="1">
      <alignment wrapText="1"/>
    </xf>
    <xf numFmtId="0" fontId="10" fillId="3" borderId="11" xfId="0" applyFont="1" applyFill="1" applyBorder="1" applyAlignment="1">
      <alignment wrapText="1"/>
    </xf>
    <xf numFmtId="0" fontId="5" fillId="0" borderId="16" xfId="0" applyFont="1" applyBorder="1" applyAlignment="1">
      <alignment wrapText="1"/>
    </xf>
    <xf numFmtId="0" fontId="4" fillId="0" borderId="16" xfId="0" applyFont="1" applyBorder="1" applyAlignment="1">
      <alignment wrapText="1"/>
    </xf>
    <xf numFmtId="0" fontId="0" fillId="0" borderId="16" xfId="0" applyBorder="1" applyAlignment="1">
      <alignment horizontal="center" wrapText="1"/>
    </xf>
    <xf numFmtId="0" fontId="8" fillId="0" borderId="16" xfId="0" applyFont="1" applyBorder="1" applyAlignment="1">
      <alignment vertical="top" wrapText="1"/>
    </xf>
    <xf numFmtId="0" fontId="1" fillId="2" borderId="18" xfId="0" applyFont="1" applyFill="1" applyBorder="1" applyAlignment="1">
      <alignment wrapText="1"/>
    </xf>
    <xf numFmtId="0" fontId="1" fillId="2" borderId="2" xfId="0" applyFont="1" applyFill="1" applyBorder="1" applyAlignment="1">
      <alignment wrapText="1"/>
    </xf>
    <xf numFmtId="3" fontId="1" fillId="2" borderId="2" xfId="0" applyNumberFormat="1" applyFont="1" applyFill="1" applyBorder="1" applyAlignment="1">
      <alignment wrapText="1"/>
    </xf>
    <xf numFmtId="0" fontId="11" fillId="2" borderId="2" xfId="0" applyFont="1" applyFill="1" applyBorder="1" applyAlignment="1">
      <alignment horizontal="left" wrapText="1"/>
    </xf>
    <xf numFmtId="0" fontId="12" fillId="2" borderId="2" xfId="0" applyFont="1" applyFill="1" applyBorder="1" applyAlignment="1">
      <alignment wrapText="1"/>
    </xf>
    <xf numFmtId="0" fontId="0" fillId="6" borderId="19" xfId="0" applyFill="1" applyBorder="1" applyAlignment="1">
      <alignment wrapText="1"/>
    </xf>
    <xf numFmtId="0" fontId="0" fillId="3" borderId="11" xfId="0" applyFill="1" applyBorder="1" applyAlignment="1">
      <alignment horizontal="left" wrapText="1"/>
    </xf>
    <xf numFmtId="0" fontId="9" fillId="0" borderId="16" xfId="0" applyFont="1" applyBorder="1" applyAlignment="1">
      <alignment vertical="top" wrapText="1"/>
    </xf>
    <xf numFmtId="0" fontId="14" fillId="2" borderId="1" xfId="0" applyFont="1" applyFill="1" applyBorder="1" applyAlignment="1">
      <alignment wrapText="1"/>
    </xf>
    <xf numFmtId="0" fontId="0" fillId="3" borderId="4" xfId="0" applyFill="1" applyBorder="1"/>
    <xf numFmtId="0" fontId="6" fillId="3" borderId="1" xfId="0" applyFont="1" applyFill="1" applyBorder="1" applyAlignment="1">
      <alignment wrapText="1"/>
    </xf>
    <xf numFmtId="0" fontId="2" fillId="5" borderId="3" xfId="0" applyFont="1" applyFill="1" applyBorder="1" applyAlignment="1">
      <alignment horizontal="left" vertical="center" wrapText="1" indent="1"/>
    </xf>
    <xf numFmtId="0" fontId="1" fillId="2" borderId="16" xfId="0" applyFont="1" applyFill="1" applyBorder="1" applyAlignment="1">
      <alignment wrapText="1"/>
    </xf>
    <xf numFmtId="3" fontId="1" fillId="2" borderId="16" xfId="0" applyNumberFormat="1" applyFont="1" applyFill="1" applyBorder="1" applyAlignment="1">
      <alignment wrapText="1"/>
    </xf>
    <xf numFmtId="0" fontId="6" fillId="2" borderId="16" xfId="0" applyFont="1" applyFill="1" applyBorder="1" applyAlignment="1">
      <alignment wrapText="1"/>
    </xf>
    <xf numFmtId="0" fontId="0" fillId="6" borderId="4" xfId="0" applyFill="1" applyBorder="1" applyAlignment="1">
      <alignment wrapText="1"/>
    </xf>
    <xf numFmtId="0" fontId="16" fillId="0" borderId="0" xfId="0" applyFont="1" applyAlignment="1">
      <alignment wrapText="1"/>
    </xf>
    <xf numFmtId="0" fontId="12" fillId="2" borderId="16" xfId="0" applyFont="1" applyFill="1" applyBorder="1" applyAlignment="1">
      <alignment wrapText="1"/>
    </xf>
    <xf numFmtId="0" fontId="11" fillId="2" borderId="16" xfId="0" applyFont="1" applyFill="1" applyBorder="1" applyAlignment="1">
      <alignment wrapText="1"/>
    </xf>
    <xf numFmtId="0" fontId="14" fillId="2" borderId="16" xfId="0" applyFont="1" applyFill="1" applyBorder="1" applyAlignment="1">
      <alignment wrapText="1"/>
    </xf>
    <xf numFmtId="0" fontId="16" fillId="6" borderId="7" xfId="0" applyFont="1" applyFill="1" applyBorder="1" applyAlignment="1">
      <alignment wrapText="1"/>
    </xf>
    <xf numFmtId="0" fontId="0" fillId="3" borderId="6" xfId="0" applyFill="1" applyBorder="1" applyAlignment="1">
      <alignment wrapText="1"/>
    </xf>
    <xf numFmtId="3" fontId="0" fillId="3" borderId="6" xfId="0" applyNumberFormat="1" applyFill="1" applyBorder="1" applyAlignment="1">
      <alignment wrapText="1"/>
    </xf>
    <xf numFmtId="0" fontId="17" fillId="0" borderId="1" xfId="0" applyFont="1" applyBorder="1" applyAlignment="1">
      <alignment wrapText="1"/>
    </xf>
    <xf numFmtId="3" fontId="0" fillId="5" borderId="1" xfId="0" applyNumberFormat="1" applyFill="1" applyBorder="1" applyAlignment="1">
      <alignment wrapText="1"/>
    </xf>
    <xf numFmtId="0" fontId="15" fillId="2" borderId="5" xfId="0" applyFont="1" applyFill="1" applyBorder="1" applyAlignment="1">
      <alignment wrapText="1"/>
    </xf>
    <xf numFmtId="0" fontId="15" fillId="2" borderId="6" xfId="0" applyFont="1" applyFill="1" applyBorder="1" applyAlignment="1">
      <alignment wrapText="1"/>
    </xf>
    <xf numFmtId="3" fontId="15" fillId="2" borderId="6" xfId="0" applyNumberFormat="1" applyFont="1" applyFill="1" applyBorder="1" applyAlignment="1">
      <alignment wrapText="1"/>
    </xf>
    <xf numFmtId="0" fontId="17" fillId="0" borderId="4" xfId="0" applyFont="1" applyBorder="1" applyAlignment="1">
      <alignment wrapText="1"/>
    </xf>
    <xf numFmtId="0" fontId="6" fillId="3" borderId="11" xfId="0" applyFont="1" applyFill="1" applyBorder="1" applyAlignment="1">
      <alignment wrapText="1"/>
    </xf>
    <xf numFmtId="0" fontId="2" fillId="3" borderId="6" xfId="0" applyFont="1" applyFill="1" applyBorder="1" applyAlignment="1">
      <alignment horizontal="left" vertical="center" wrapText="1"/>
    </xf>
    <xf numFmtId="0" fontId="1" fillId="2" borderId="22" xfId="0" applyFont="1" applyFill="1" applyBorder="1" applyAlignment="1">
      <alignment wrapText="1"/>
    </xf>
    <xf numFmtId="0" fontId="0" fillId="6" borderId="23" xfId="0" applyFill="1" applyBorder="1" applyAlignment="1">
      <alignment wrapText="1"/>
    </xf>
    <xf numFmtId="0" fontId="0" fillId="3" borderId="5" xfId="0" applyFill="1" applyBorder="1" applyAlignment="1">
      <alignment wrapText="1"/>
    </xf>
    <xf numFmtId="0" fontId="0" fillId="3" borderId="7" xfId="0" applyFill="1" applyBorder="1"/>
    <xf numFmtId="0" fontId="17" fillId="0" borderId="23" xfId="0" applyFont="1" applyBorder="1" applyAlignment="1">
      <alignment wrapText="1"/>
    </xf>
    <xf numFmtId="0" fontId="0" fillId="3" borderId="24" xfId="0" applyFill="1" applyBorder="1" applyAlignment="1">
      <alignment wrapText="1"/>
    </xf>
    <xf numFmtId="0" fontId="0" fillId="3" borderId="25" xfId="0" applyFill="1" applyBorder="1"/>
    <xf numFmtId="0" fontId="18" fillId="2" borderId="1" xfId="0" applyFont="1" applyFill="1" applyBorder="1" applyAlignment="1">
      <alignment wrapText="1"/>
    </xf>
    <xf numFmtId="0" fontId="0" fillId="0" borderId="27" xfId="0" applyBorder="1" applyAlignment="1">
      <alignment wrapText="1"/>
    </xf>
    <xf numFmtId="0" fontId="6" fillId="0" borderId="27" xfId="0" applyFont="1" applyBorder="1" applyAlignment="1">
      <alignment wrapText="1"/>
    </xf>
    <xf numFmtId="0" fontId="0" fillId="0" borderId="28" xfId="0" applyBorder="1"/>
    <xf numFmtId="0" fontId="0" fillId="0" borderId="29" xfId="0" applyBorder="1" applyAlignment="1">
      <alignment wrapText="1"/>
    </xf>
    <xf numFmtId="0" fontId="1" fillId="7" borderId="26" xfId="0" applyFont="1" applyFill="1" applyBorder="1" applyAlignment="1">
      <alignment wrapText="1"/>
    </xf>
    <xf numFmtId="0" fontId="1" fillId="7" borderId="27" xfId="0" applyFont="1" applyFill="1" applyBorder="1" applyAlignment="1">
      <alignment wrapText="1"/>
    </xf>
    <xf numFmtId="3" fontId="1" fillId="7" borderId="28" xfId="0" applyNumberFormat="1" applyFont="1" applyFill="1" applyBorder="1" applyAlignment="1">
      <alignment wrapText="1"/>
    </xf>
    <xf numFmtId="0" fontId="0" fillId="0" borderId="26" xfId="0" applyBorder="1" applyAlignment="1">
      <alignment wrapText="1"/>
    </xf>
    <xf numFmtId="164" fontId="19" fillId="0" borderId="1" xfId="1" applyNumberFormat="1" applyBorder="1"/>
    <xf numFmtId="164" fontId="0" fillId="0" borderId="1" xfId="0" applyNumberFormat="1" applyBorder="1"/>
    <xf numFmtId="164" fontId="0" fillId="0" borderId="14" xfId="0" applyNumberFormat="1" applyBorder="1"/>
    <xf numFmtId="0" fontId="0" fillId="0" borderId="26" xfId="0" applyBorder="1"/>
    <xf numFmtId="164" fontId="19" fillId="0" borderId="2" xfId="1" applyNumberFormat="1" applyBorder="1"/>
    <xf numFmtId="164" fontId="0" fillId="0" borderId="2" xfId="0" applyNumberFormat="1" applyBorder="1"/>
    <xf numFmtId="164" fontId="0" fillId="0" borderId="19" xfId="0" applyNumberFormat="1" applyBorder="1"/>
    <xf numFmtId="164" fontId="0" fillId="0" borderId="27" xfId="0" applyNumberFormat="1" applyBorder="1"/>
    <xf numFmtId="0" fontId="0" fillId="8" borderId="11" xfId="0" applyFill="1" applyBorder="1"/>
    <xf numFmtId="0" fontId="0" fillId="8" borderId="12" xfId="0" applyFill="1" applyBorder="1"/>
    <xf numFmtId="0" fontId="0" fillId="9" borderId="13" xfId="0" applyFill="1" applyBorder="1"/>
    <xf numFmtId="0" fontId="0" fillId="9" borderId="18" xfId="0" applyFill="1" applyBorder="1"/>
    <xf numFmtId="0" fontId="0" fillId="10" borderId="10" xfId="0" applyFill="1" applyBorder="1"/>
    <xf numFmtId="0" fontId="1" fillId="0" borderId="0" xfId="0" applyFont="1"/>
    <xf numFmtId="164" fontId="0" fillId="0" borderId="28" xfId="0" applyNumberFormat="1" applyBorder="1"/>
    <xf numFmtId="0" fontId="16" fillId="0" borderId="1" xfId="0" applyFont="1" applyBorder="1" applyAlignment="1">
      <alignment wrapText="1"/>
    </xf>
    <xf numFmtId="16" fontId="16" fillId="0" borderId="1" xfId="0" applyNumberFormat="1" applyFont="1" applyBorder="1" applyAlignment="1">
      <alignment wrapText="1"/>
    </xf>
    <xf numFmtId="0" fontId="20" fillId="0" borderId="1" xfId="0" applyFont="1" applyBorder="1" applyAlignment="1">
      <alignment wrapText="1"/>
    </xf>
    <xf numFmtId="0" fontId="21" fillId="0" borderId="1" xfId="0" applyFont="1" applyBorder="1" applyAlignment="1">
      <alignment wrapText="1"/>
    </xf>
    <xf numFmtId="3" fontId="16" fillId="0" borderId="1" xfId="0" applyNumberFormat="1" applyFont="1" applyBorder="1" applyAlignment="1">
      <alignment wrapText="1"/>
    </xf>
    <xf numFmtId="0" fontId="6" fillId="0" borderId="6" xfId="0" applyFont="1" applyBorder="1" applyAlignment="1">
      <alignment wrapText="1"/>
    </xf>
    <xf numFmtId="0" fontId="16" fillId="0" borderId="2" xfId="0" applyFont="1" applyBorder="1" applyAlignment="1">
      <alignment wrapText="1"/>
    </xf>
    <xf numFmtId="0" fontId="15" fillId="7" borderId="26" xfId="0" applyFont="1" applyFill="1" applyBorder="1" applyAlignment="1">
      <alignment wrapText="1"/>
    </xf>
    <xf numFmtId="0" fontId="15" fillId="7" borderId="27" xfId="0" applyFont="1" applyFill="1" applyBorder="1" applyAlignment="1">
      <alignment wrapText="1"/>
    </xf>
    <xf numFmtId="0" fontId="16" fillId="3" borderId="3" xfId="0" applyFont="1" applyFill="1" applyBorder="1" applyAlignment="1">
      <alignment wrapText="1"/>
    </xf>
    <xf numFmtId="0" fontId="0" fillId="5" borderId="22" xfId="0" applyFill="1" applyBorder="1" applyAlignment="1">
      <alignment wrapText="1"/>
    </xf>
    <xf numFmtId="0" fontId="0" fillId="0" borderId="1" xfId="0" applyBorder="1" applyAlignment="1">
      <alignment horizontal="left" wrapText="1"/>
    </xf>
    <xf numFmtId="49" fontId="2" fillId="0" borderId="16" xfId="0" applyNumberFormat="1" applyFont="1" applyBorder="1" applyAlignment="1">
      <alignment horizontal="center" wrapText="1"/>
    </xf>
    <xf numFmtId="0" fontId="2" fillId="0" borderId="16" xfId="0" applyFont="1" applyBorder="1" applyAlignment="1">
      <alignment wrapText="1"/>
    </xf>
    <xf numFmtId="0" fontId="2" fillId="0" borderId="1" xfId="0" applyFont="1" applyBorder="1" applyAlignment="1">
      <alignment wrapText="1"/>
    </xf>
    <xf numFmtId="49" fontId="2" fillId="0" borderId="1" xfId="0" applyNumberFormat="1" applyFont="1" applyBorder="1" applyAlignment="1">
      <alignment horizontal="center" wrapText="1"/>
    </xf>
    <xf numFmtId="0" fontId="2" fillId="0" borderId="1" xfId="0" applyFont="1" applyBorder="1" applyAlignment="1">
      <alignment horizontal="center"/>
    </xf>
    <xf numFmtId="0" fontId="25" fillId="0" borderId="16" xfId="0" applyFont="1" applyBorder="1" applyAlignment="1">
      <alignment wrapText="1"/>
    </xf>
    <xf numFmtId="0" fontId="0" fillId="0" borderId="33" xfId="0" applyBorder="1" applyAlignment="1">
      <alignment wrapText="1"/>
    </xf>
    <xf numFmtId="0" fontId="0" fillId="0" borderId="34" xfId="0" applyBorder="1" applyAlignment="1">
      <alignment wrapText="1"/>
    </xf>
    <xf numFmtId="49" fontId="2" fillId="0" borderId="34" xfId="0" applyNumberFormat="1" applyFont="1" applyBorder="1" applyAlignment="1">
      <alignment horizontal="center" wrapText="1"/>
    </xf>
    <xf numFmtId="0" fontId="9" fillId="0" borderId="34" xfId="0" applyFont="1" applyBorder="1" applyAlignment="1">
      <alignment vertical="top" wrapText="1"/>
    </xf>
    <xf numFmtId="0" fontId="4" fillId="0" borderId="0" xfId="0" applyFont="1" applyAlignment="1">
      <alignment vertical="center" wrapText="1"/>
    </xf>
    <xf numFmtId="0" fontId="0" fillId="0" borderId="0" xfId="0" applyAlignment="1">
      <alignment horizontal="center" wrapText="1"/>
    </xf>
    <xf numFmtId="3" fontId="0" fillId="0" borderId="0" xfId="0" applyNumberFormat="1" applyAlignment="1">
      <alignment horizontal="left" wrapText="1"/>
    </xf>
    <xf numFmtId="164" fontId="0" fillId="0" borderId="0" xfId="0" applyNumberFormat="1"/>
    <xf numFmtId="4" fontId="0" fillId="0" borderId="0" xfId="0" applyNumberFormat="1"/>
    <xf numFmtId="3" fontId="2" fillId="0" borderId="1" xfId="0" applyNumberFormat="1" applyFont="1" applyBorder="1" applyAlignment="1">
      <alignment wrapText="1"/>
    </xf>
    <xf numFmtId="3" fontId="2" fillId="0" borderId="16" xfId="0" applyNumberFormat="1" applyFont="1" applyBorder="1" applyAlignment="1">
      <alignment wrapText="1"/>
    </xf>
    <xf numFmtId="3" fontId="0" fillId="0" borderId="34" xfId="0" applyNumberFormat="1" applyBorder="1" applyAlignment="1">
      <alignment wrapText="1"/>
    </xf>
    <xf numFmtId="3" fontId="2" fillId="0" borderId="34" xfId="0" applyNumberFormat="1" applyFont="1" applyBorder="1" applyAlignment="1">
      <alignment wrapText="1"/>
    </xf>
    <xf numFmtId="0" fontId="5" fillId="0" borderId="34" xfId="0" applyFont="1" applyBorder="1" applyAlignment="1">
      <alignment wrapText="1"/>
    </xf>
    <xf numFmtId="0" fontId="5" fillId="0" borderId="35" xfId="0" applyFont="1" applyBorder="1"/>
    <xf numFmtId="49" fontId="2" fillId="0" borderId="36" xfId="0" applyNumberFormat="1" applyFont="1" applyBorder="1" applyAlignment="1">
      <alignment horizontal="center" wrapText="1"/>
    </xf>
    <xf numFmtId="49" fontId="2" fillId="0" borderId="2" xfId="0" applyNumberFormat="1" applyFont="1" applyBorder="1" applyAlignment="1">
      <alignment horizontal="center" wrapText="1"/>
    </xf>
    <xf numFmtId="3" fontId="0" fillId="0" borderId="36" xfId="0" applyNumberFormat="1" applyBorder="1" applyAlignment="1">
      <alignment wrapText="1"/>
    </xf>
    <xf numFmtId="0" fontId="0" fillId="0" borderId="23" xfId="0" applyBorder="1" applyAlignment="1">
      <alignment wrapText="1"/>
    </xf>
    <xf numFmtId="3" fontId="0" fillId="0" borderId="38" xfId="0" applyNumberFormat="1" applyBorder="1" applyAlignment="1">
      <alignment wrapText="1"/>
    </xf>
    <xf numFmtId="0" fontId="9" fillId="0" borderId="36" xfId="0" applyFont="1" applyBorder="1" applyAlignment="1">
      <alignment vertical="top" wrapText="1"/>
    </xf>
    <xf numFmtId="0" fontId="9" fillId="0" borderId="23" xfId="0" applyFont="1" applyBorder="1" applyAlignment="1">
      <alignment vertical="top" wrapText="1"/>
    </xf>
    <xf numFmtId="0" fontId="9" fillId="0" borderId="39" xfId="0" applyFont="1" applyBorder="1" applyAlignment="1">
      <alignment vertical="top" wrapText="1"/>
    </xf>
    <xf numFmtId="0" fontId="0" fillId="0" borderId="36" xfId="0" applyBorder="1" applyAlignment="1">
      <alignment wrapText="1"/>
    </xf>
    <xf numFmtId="0" fontId="9" fillId="0" borderId="40" xfId="0" applyFont="1" applyBorder="1" applyAlignment="1">
      <alignment vertical="top" wrapText="1"/>
    </xf>
    <xf numFmtId="0" fontId="9" fillId="0" borderId="41" xfId="0" applyFont="1" applyBorder="1" applyAlignment="1">
      <alignment vertical="top" wrapText="1"/>
    </xf>
    <xf numFmtId="0" fontId="9" fillId="0" borderId="0" xfId="0" applyFont="1" applyAlignment="1">
      <alignment vertical="top" wrapText="1"/>
    </xf>
    <xf numFmtId="0" fontId="0" fillId="0" borderId="42" xfId="0" applyBorder="1" applyAlignment="1">
      <alignment wrapText="1"/>
    </xf>
    <xf numFmtId="0" fontId="0" fillId="0" borderId="42" xfId="0" applyBorder="1" applyAlignment="1">
      <alignment horizontal="center" wrapText="1"/>
    </xf>
    <xf numFmtId="0" fontId="9" fillId="0" borderId="2" xfId="0" applyFont="1" applyBorder="1" applyAlignment="1">
      <alignment vertical="top" wrapText="1"/>
    </xf>
    <xf numFmtId="49" fontId="2" fillId="0" borderId="38" xfId="0" applyNumberFormat="1" applyFont="1" applyBorder="1" applyAlignment="1">
      <alignment horizontal="center" wrapText="1"/>
    </xf>
    <xf numFmtId="0" fontId="0" fillId="0" borderId="22" xfId="0" applyBorder="1" applyAlignment="1">
      <alignment wrapText="1"/>
    </xf>
    <xf numFmtId="3" fontId="0" fillId="3" borderId="43" xfId="0" applyNumberFormat="1" applyFill="1" applyBorder="1" applyAlignment="1">
      <alignment wrapText="1"/>
    </xf>
    <xf numFmtId="3" fontId="0" fillId="0" borderId="44" xfId="0" applyNumberFormat="1" applyBorder="1" applyAlignment="1">
      <alignment wrapText="1"/>
    </xf>
    <xf numFmtId="3" fontId="0" fillId="0" borderId="1" xfId="0" applyNumberFormat="1" applyBorder="1" applyAlignment="1">
      <alignment horizontal="right" wrapText="1"/>
    </xf>
    <xf numFmtId="0" fontId="2" fillId="3" borderId="10" xfId="0" applyFont="1" applyFill="1" applyBorder="1" applyAlignment="1">
      <alignment wrapText="1"/>
    </xf>
    <xf numFmtId="0" fontId="26" fillId="7" borderId="30" xfId="0" applyFont="1" applyFill="1" applyBorder="1" applyAlignment="1">
      <alignment wrapText="1"/>
    </xf>
    <xf numFmtId="0" fontId="26" fillId="7" borderId="31" xfId="0" applyFont="1" applyFill="1" applyBorder="1" applyAlignment="1">
      <alignment wrapText="1"/>
    </xf>
    <xf numFmtId="3" fontId="26" fillId="7" borderId="32" xfId="0" applyNumberFormat="1" applyFont="1" applyFill="1" applyBorder="1" applyAlignment="1">
      <alignment wrapText="1"/>
    </xf>
    <xf numFmtId="165" fontId="15" fillId="7" borderId="28" xfId="0" applyNumberFormat="1" applyFont="1" applyFill="1" applyBorder="1" applyAlignment="1">
      <alignment wrapText="1"/>
    </xf>
    <xf numFmtId="0" fontId="5" fillId="0" borderId="36" xfId="0" applyFont="1" applyBorder="1" applyAlignment="1">
      <alignment wrapText="1"/>
    </xf>
    <xf numFmtId="0" fontId="5" fillId="0" borderId="36" xfId="0" applyFont="1" applyBorder="1"/>
    <xf numFmtId="0" fontId="0" fillId="5" borderId="4" xfId="0" applyFill="1" applyBorder="1" applyAlignment="1">
      <alignment wrapText="1"/>
    </xf>
    <xf numFmtId="0" fontId="0" fillId="0" borderId="19" xfId="0" applyBorder="1"/>
    <xf numFmtId="0" fontId="0" fillId="0" borderId="45" xfId="0" applyBorder="1" applyAlignment="1">
      <alignment wrapText="1"/>
    </xf>
    <xf numFmtId="0" fontId="5" fillId="0" borderId="46" xfId="0" applyFont="1" applyBorder="1" applyAlignment="1">
      <alignment wrapText="1"/>
    </xf>
    <xf numFmtId="0" fontId="5" fillId="0" borderId="46" xfId="0" applyFont="1" applyBorder="1"/>
    <xf numFmtId="0" fontId="2" fillId="0" borderId="1" xfId="0" applyFont="1" applyBorder="1" applyAlignment="1">
      <alignment horizontal="left" wrapText="1"/>
    </xf>
    <xf numFmtId="0" fontId="15" fillId="2" borderId="10" xfId="0" applyFont="1" applyFill="1" applyBorder="1" applyAlignment="1" applyProtection="1">
      <alignment wrapText="1"/>
      <protection locked="0"/>
    </xf>
    <xf numFmtId="0" fontId="15" fillId="2" borderId="11" xfId="0" applyFont="1" applyFill="1" applyBorder="1" applyAlignment="1" applyProtection="1">
      <alignment wrapText="1"/>
      <protection locked="0"/>
    </xf>
    <xf numFmtId="3" fontId="15" fillId="2" borderId="11" xfId="0" applyNumberFormat="1" applyFont="1" applyFill="1" applyBorder="1" applyAlignment="1" applyProtection="1">
      <alignment wrapText="1"/>
      <protection locked="0"/>
    </xf>
    <xf numFmtId="0" fontId="16" fillId="6" borderId="12" xfId="0" applyFont="1" applyFill="1" applyBorder="1" applyAlignment="1" applyProtection="1">
      <alignment wrapText="1"/>
      <protection locked="0"/>
    </xf>
    <xf numFmtId="0" fontId="16" fillId="0" borderId="0" xfId="0" applyFont="1" applyAlignment="1" applyProtection="1">
      <alignment wrapText="1"/>
      <protection locked="0"/>
    </xf>
    <xf numFmtId="0" fontId="1" fillId="2" borderId="15" xfId="0" applyFont="1" applyFill="1" applyBorder="1" applyAlignment="1" applyProtection="1">
      <alignment wrapText="1"/>
      <protection locked="0"/>
    </xf>
    <xf numFmtId="0" fontId="1" fillId="2" borderId="16" xfId="0" applyFont="1" applyFill="1" applyBorder="1" applyAlignment="1" applyProtection="1">
      <alignment wrapText="1"/>
      <protection locked="0"/>
    </xf>
    <xf numFmtId="3" fontId="1" fillId="2" borderId="16" xfId="0" applyNumberFormat="1" applyFont="1" applyFill="1" applyBorder="1" applyAlignment="1" applyProtection="1">
      <alignment wrapText="1"/>
      <protection locked="0"/>
    </xf>
    <xf numFmtId="0" fontId="11" fillId="2" borderId="16" xfId="0" applyFont="1" applyFill="1" applyBorder="1" applyAlignment="1" applyProtection="1">
      <alignment wrapText="1"/>
      <protection locked="0"/>
    </xf>
    <xf numFmtId="0" fontId="12" fillId="2" borderId="16" xfId="0" applyFont="1" applyFill="1" applyBorder="1" applyAlignment="1" applyProtection="1">
      <alignment wrapText="1"/>
      <protection locked="0"/>
    </xf>
    <xf numFmtId="0" fontId="14" fillId="2" borderId="16" xfId="0" applyFont="1" applyFill="1" applyBorder="1" applyAlignment="1" applyProtection="1">
      <alignment wrapText="1"/>
      <protection locked="0"/>
    </xf>
    <xf numFmtId="0" fontId="6" fillId="2" borderId="16" xfId="0" applyFont="1" applyFill="1" applyBorder="1" applyAlignment="1" applyProtection="1">
      <alignment wrapText="1"/>
      <protection locked="0"/>
    </xf>
    <xf numFmtId="0" fontId="22" fillId="2" borderId="16" xfId="0" applyFont="1" applyFill="1" applyBorder="1" applyAlignment="1" applyProtection="1">
      <alignment wrapText="1"/>
      <protection locked="0"/>
    </xf>
    <xf numFmtId="0" fontId="0" fillId="6" borderId="17" xfId="0" applyFill="1" applyBorder="1" applyAlignment="1" applyProtection="1">
      <alignment wrapText="1"/>
      <protection locked="0"/>
    </xf>
    <xf numFmtId="0" fontId="0" fillId="0" borderId="0" xfId="0" applyAlignment="1" applyProtection="1">
      <alignment wrapText="1"/>
      <protection locked="0"/>
    </xf>
    <xf numFmtId="0" fontId="0" fillId="3" borderId="10" xfId="0" applyFill="1" applyBorder="1" applyAlignment="1" applyProtection="1">
      <alignment wrapText="1"/>
      <protection locked="0"/>
    </xf>
    <xf numFmtId="0" fontId="0" fillId="3" borderId="11" xfId="0" applyFill="1" applyBorder="1" applyAlignment="1" applyProtection="1">
      <alignment wrapText="1"/>
      <protection locked="0"/>
    </xf>
    <xf numFmtId="3" fontId="0" fillId="3" borderId="11" xfId="0" applyNumberFormat="1" applyFill="1" applyBorder="1" applyAlignment="1" applyProtection="1">
      <alignment wrapText="1"/>
      <protection locked="0"/>
    </xf>
    <xf numFmtId="0" fontId="2" fillId="3" borderId="11" xfId="0" applyFont="1" applyFill="1" applyBorder="1" applyAlignment="1" applyProtection="1">
      <alignment horizontal="left" vertical="center" wrapText="1"/>
      <protection locked="0"/>
    </xf>
    <xf numFmtId="0" fontId="16" fillId="3" borderId="11" xfId="0" applyFont="1" applyFill="1" applyBorder="1" applyAlignment="1" applyProtection="1">
      <alignment wrapText="1"/>
      <protection locked="0"/>
    </xf>
    <xf numFmtId="0" fontId="0" fillId="3" borderId="12" xfId="0" applyFill="1" applyBorder="1" applyProtection="1">
      <protection locked="0"/>
    </xf>
    <xf numFmtId="0" fontId="0" fillId="0" borderId="0" xfId="0" applyProtection="1">
      <protection locked="0"/>
    </xf>
    <xf numFmtId="0" fontId="2" fillId="4" borderId="0" xfId="0" applyFont="1" applyFill="1" applyAlignment="1" applyProtection="1">
      <alignment horizontal="left" vertical="center" wrapText="1" indent="1"/>
      <protection locked="0"/>
    </xf>
    <xf numFmtId="0" fontId="0" fillId="0" borderId="13" xfId="0" applyBorder="1" applyAlignment="1" applyProtection="1">
      <alignment wrapText="1"/>
      <protection locked="0"/>
    </xf>
    <xf numFmtId="0" fontId="0" fillId="0" borderId="1" xfId="0" applyBorder="1" applyAlignment="1" applyProtection="1">
      <alignment wrapText="1"/>
      <protection locked="0"/>
    </xf>
    <xf numFmtId="3" fontId="0" fillId="0" borderId="1" xfId="0" applyNumberFormat="1" applyBorder="1" applyAlignment="1" applyProtection="1">
      <alignment wrapText="1"/>
      <protection locked="0"/>
    </xf>
    <xf numFmtId="0" fontId="0" fillId="0" borderId="1" xfId="0" applyBorder="1" applyAlignment="1" applyProtection="1">
      <alignment horizontal="right" wrapText="1"/>
      <protection locked="0"/>
    </xf>
    <xf numFmtId="0" fontId="16" fillId="0" borderId="1" xfId="0" applyFont="1" applyBorder="1" applyAlignment="1" applyProtection="1">
      <alignment wrapText="1"/>
      <protection locked="0"/>
    </xf>
    <xf numFmtId="0" fontId="21" fillId="0" borderId="1" xfId="0" applyFont="1" applyBorder="1" applyAlignment="1" applyProtection="1">
      <alignment wrapText="1"/>
      <protection locked="0"/>
    </xf>
    <xf numFmtId="0" fontId="6" fillId="0" borderId="14" xfId="0" applyFont="1" applyBorder="1" applyAlignment="1" applyProtection="1">
      <alignment wrapText="1"/>
      <protection locked="0"/>
    </xf>
    <xf numFmtId="0" fontId="0" fillId="5" borderId="13" xfId="0" applyFill="1" applyBorder="1" applyAlignment="1" applyProtection="1">
      <alignment wrapText="1"/>
      <protection locked="0"/>
    </xf>
    <xf numFmtId="0" fontId="6" fillId="0" borderId="1" xfId="0" applyFont="1" applyBorder="1" applyAlignment="1" applyProtection="1">
      <alignment wrapText="1"/>
      <protection locked="0"/>
    </xf>
    <xf numFmtId="0" fontId="0" fillId="0" borderId="14" xfId="0" applyBorder="1" applyProtection="1">
      <protection locked="0"/>
    </xf>
    <xf numFmtId="0" fontId="0" fillId="5" borderId="1" xfId="0" applyFill="1" applyBorder="1" applyAlignment="1" applyProtection="1">
      <alignment wrapText="1"/>
      <protection locked="0"/>
    </xf>
    <xf numFmtId="0" fontId="2" fillId="5" borderId="13" xfId="0" applyFont="1" applyFill="1" applyBorder="1" applyAlignment="1" applyProtection="1">
      <alignment horizontal="left" vertical="center" wrapText="1" indent="1"/>
      <protection locked="0"/>
    </xf>
    <xf numFmtId="0" fontId="2" fillId="5" borderId="0" xfId="0" applyFont="1" applyFill="1" applyAlignment="1" applyProtection="1">
      <alignment horizontal="left" vertical="center" wrapText="1" indent="1"/>
      <protection locked="0"/>
    </xf>
    <xf numFmtId="0" fontId="0" fillId="5" borderId="0" xfId="0" applyFill="1" applyProtection="1">
      <protection locked="0"/>
    </xf>
    <xf numFmtId="0" fontId="16" fillId="0" borderId="1" xfId="0" applyFont="1" applyBorder="1" applyAlignment="1" applyProtection="1">
      <alignment horizontal="right" wrapText="1"/>
      <protection locked="0"/>
    </xf>
    <xf numFmtId="0" fontId="0" fillId="0" borderId="14" xfId="0" applyBorder="1" applyAlignment="1" applyProtection="1">
      <alignment wrapText="1"/>
      <protection locked="0"/>
    </xf>
    <xf numFmtId="3" fontId="0" fillId="0" borderId="1" xfId="0" applyNumberFormat="1" applyBorder="1" applyAlignment="1" applyProtection="1">
      <alignment horizontal="right" wrapText="1"/>
      <protection locked="0"/>
    </xf>
    <xf numFmtId="0" fontId="0" fillId="0" borderId="15" xfId="0" applyBorder="1" applyAlignment="1" applyProtection="1">
      <alignment wrapText="1"/>
      <protection locked="0"/>
    </xf>
    <xf numFmtId="0" fontId="0" fillId="0" borderId="16" xfId="0" applyBorder="1" applyAlignment="1" applyProtection="1">
      <alignment wrapText="1"/>
      <protection locked="0"/>
    </xf>
    <xf numFmtId="3" fontId="0" fillId="0" borderId="16" xfId="0" applyNumberFormat="1" applyBorder="1" applyAlignment="1" applyProtection="1">
      <alignment wrapText="1"/>
      <protection locked="0"/>
    </xf>
    <xf numFmtId="0" fontId="0" fillId="0" borderId="16" xfId="0" applyBorder="1" applyAlignment="1" applyProtection="1">
      <alignment horizontal="right" wrapText="1"/>
      <protection locked="0"/>
    </xf>
    <xf numFmtId="0" fontId="16" fillId="0" borderId="16" xfId="0" applyFont="1" applyBorder="1" applyAlignment="1" applyProtection="1">
      <alignment wrapText="1"/>
      <protection locked="0"/>
    </xf>
    <xf numFmtId="0" fontId="21" fillId="0" borderId="16" xfId="0" applyFont="1" applyBorder="1" applyAlignment="1" applyProtection="1">
      <alignment wrapText="1"/>
      <protection locked="0"/>
    </xf>
    <xf numFmtId="0" fontId="0" fillId="5" borderId="16" xfId="0" applyFill="1" applyBorder="1" applyAlignment="1" applyProtection="1">
      <alignment wrapText="1"/>
      <protection locked="0"/>
    </xf>
    <xf numFmtId="0" fontId="0" fillId="0" borderId="17" xfId="0" applyBorder="1" applyProtection="1">
      <protection locked="0"/>
    </xf>
    <xf numFmtId="0" fontId="2" fillId="5" borderId="3" xfId="0" applyFont="1" applyFill="1" applyBorder="1" applyAlignment="1" applyProtection="1">
      <alignment wrapText="1"/>
      <protection locked="0"/>
    </xf>
    <xf numFmtId="0" fontId="0" fillId="3" borderId="20" xfId="0" applyFill="1" applyBorder="1" applyAlignment="1" applyProtection="1">
      <alignment wrapText="1"/>
      <protection locked="0"/>
    </xf>
    <xf numFmtId="0" fontId="0" fillId="3" borderId="6" xfId="0" applyFill="1" applyBorder="1" applyAlignment="1" applyProtection="1">
      <alignment wrapText="1"/>
      <protection locked="0"/>
    </xf>
    <xf numFmtId="3" fontId="0" fillId="3" borderId="6" xfId="0" applyNumberFormat="1" applyFill="1" applyBorder="1" applyAlignment="1" applyProtection="1">
      <alignment wrapText="1"/>
      <protection locked="0"/>
    </xf>
    <xf numFmtId="0" fontId="0" fillId="3" borderId="6" xfId="0" applyFill="1" applyBorder="1" applyAlignment="1" applyProtection="1">
      <alignment horizontal="right" wrapText="1"/>
      <protection locked="0"/>
    </xf>
    <xf numFmtId="0" fontId="16" fillId="3" borderId="6" xfId="0" applyFont="1" applyFill="1" applyBorder="1" applyAlignment="1" applyProtection="1">
      <alignment wrapText="1"/>
      <protection locked="0"/>
    </xf>
    <xf numFmtId="0" fontId="0" fillId="3" borderId="21" xfId="0" applyFill="1" applyBorder="1" applyProtection="1">
      <protection locked="0"/>
    </xf>
    <xf numFmtId="0" fontId="21" fillId="0" borderId="0" xfId="0" applyFont="1" applyAlignment="1" applyProtection="1">
      <alignment wrapText="1"/>
      <protection locked="0"/>
    </xf>
    <xf numFmtId="0" fontId="2" fillId="5" borderId="15" xfId="0" applyFont="1" applyFill="1" applyBorder="1" applyAlignment="1" applyProtection="1">
      <alignment horizontal="left" vertical="center" wrapText="1" indent="1"/>
      <protection locked="0"/>
    </xf>
    <xf numFmtId="0" fontId="2" fillId="5" borderId="1" xfId="0" applyFont="1" applyFill="1" applyBorder="1" applyAlignment="1" applyProtection="1">
      <alignment horizontal="left" vertical="center" wrapText="1" indent="1"/>
      <protection locked="0"/>
    </xf>
    <xf numFmtId="0" fontId="0" fillId="3" borderId="11" xfId="0" applyFill="1" applyBorder="1" applyAlignment="1" applyProtection="1">
      <alignment horizontal="right" wrapText="1"/>
      <protection locked="0"/>
    </xf>
    <xf numFmtId="0" fontId="16" fillId="5" borderId="13" xfId="0" applyFont="1" applyFill="1" applyBorder="1" applyAlignment="1" applyProtection="1">
      <alignment horizontal="left" vertical="center" wrapText="1" indent="1"/>
      <protection locked="0"/>
    </xf>
    <xf numFmtId="0" fontId="16" fillId="3" borderId="10" xfId="0" applyFont="1" applyFill="1" applyBorder="1" applyAlignment="1" applyProtection="1">
      <alignment wrapText="1"/>
      <protection locked="0"/>
    </xf>
    <xf numFmtId="0" fontId="6" fillId="0" borderId="16" xfId="0" applyFont="1" applyBorder="1" applyAlignment="1" applyProtection="1">
      <alignment wrapText="1"/>
      <protection locked="0"/>
    </xf>
    <xf numFmtId="0" fontId="15" fillId="7" borderId="26" xfId="0" applyFont="1" applyFill="1" applyBorder="1" applyAlignment="1" applyProtection="1">
      <alignment wrapText="1"/>
      <protection locked="0"/>
    </xf>
    <xf numFmtId="0" fontId="15" fillId="7" borderId="27" xfId="0" applyFont="1" applyFill="1" applyBorder="1" applyAlignment="1" applyProtection="1">
      <alignment wrapText="1"/>
      <protection locked="0"/>
    </xf>
    <xf numFmtId="3" fontId="15" fillId="7" borderId="28" xfId="0" applyNumberFormat="1" applyFont="1" applyFill="1" applyBorder="1" applyAlignment="1" applyProtection="1">
      <alignment wrapText="1"/>
      <protection locked="0"/>
    </xf>
    <xf numFmtId="0" fontId="0" fillId="0" borderId="8" xfId="0" applyBorder="1" applyAlignment="1" applyProtection="1">
      <alignment wrapText="1"/>
      <protection locked="0"/>
    </xf>
    <xf numFmtId="0" fontId="0" fillId="0" borderId="2" xfId="0" applyBorder="1" applyAlignment="1" applyProtection="1">
      <alignment horizontal="right" wrapText="1"/>
      <protection locked="0"/>
    </xf>
    <xf numFmtId="0" fontId="0" fillId="0" borderId="2" xfId="0" applyBorder="1" applyAlignment="1" applyProtection="1">
      <alignment wrapText="1"/>
      <protection locked="0"/>
    </xf>
    <xf numFmtId="0" fontId="6" fillId="0" borderId="2" xfId="0" applyFont="1" applyBorder="1" applyAlignment="1" applyProtection="1">
      <alignment wrapText="1"/>
      <protection locked="0"/>
    </xf>
    <xf numFmtId="0" fontId="0" fillId="0" borderId="9" xfId="0" applyBorder="1" applyProtection="1">
      <protection locked="0"/>
    </xf>
    <xf numFmtId="3" fontId="0" fillId="0" borderId="0" xfId="0" applyNumberFormat="1" applyAlignment="1" applyProtection="1">
      <alignment wrapText="1"/>
      <protection locked="0"/>
    </xf>
    <xf numFmtId="0" fontId="6" fillId="3" borderId="6" xfId="0" applyFont="1" applyFill="1" applyBorder="1" applyAlignment="1">
      <alignment wrapText="1"/>
    </xf>
    <xf numFmtId="0" fontId="2" fillId="5" borderId="1" xfId="0" applyFont="1" applyFill="1" applyBorder="1" applyAlignment="1">
      <alignment horizontal="left" vertical="center" wrapText="1" indent="1"/>
    </xf>
    <xf numFmtId="0" fontId="0" fillId="0" borderId="1" xfId="0" applyBorder="1"/>
    <xf numFmtId="0" fontId="2" fillId="5" borderId="1" xfId="0" applyFont="1" applyFill="1" applyBorder="1" applyAlignment="1">
      <alignment wrapText="1"/>
    </xf>
    <xf numFmtId="0" fontId="16" fillId="3" borderId="5" xfId="0" applyFont="1" applyFill="1" applyBorder="1" applyAlignment="1">
      <alignment wrapText="1"/>
    </xf>
    <xf numFmtId="0" fontId="15" fillId="2" borderId="10" xfId="0" applyFont="1" applyFill="1" applyBorder="1" applyAlignment="1">
      <alignment wrapText="1"/>
    </xf>
    <xf numFmtId="0" fontId="15" fillId="2" borderId="11" xfId="0" applyFont="1" applyFill="1" applyBorder="1" applyAlignment="1">
      <alignment wrapText="1"/>
    </xf>
    <xf numFmtId="3" fontId="15" fillId="2" borderId="11" xfId="0" applyNumberFormat="1" applyFont="1" applyFill="1" applyBorder="1" applyAlignment="1">
      <alignment wrapText="1"/>
    </xf>
    <xf numFmtId="0" fontId="16" fillId="6" borderId="12" xfId="0" applyFont="1" applyFill="1" applyBorder="1" applyAlignment="1">
      <alignment wrapText="1"/>
    </xf>
    <xf numFmtId="0" fontId="1" fillId="2" borderId="15" xfId="0" applyFont="1" applyFill="1" applyBorder="1" applyAlignment="1">
      <alignment wrapText="1"/>
    </xf>
    <xf numFmtId="0" fontId="18" fillId="2" borderId="16" xfId="0" applyFont="1" applyFill="1" applyBorder="1" applyAlignment="1">
      <alignment wrapText="1"/>
    </xf>
    <xf numFmtId="0" fontId="0" fillId="6" borderId="17" xfId="0" applyFill="1" applyBorder="1" applyAlignment="1">
      <alignment wrapText="1"/>
    </xf>
    <xf numFmtId="0" fontId="26" fillId="7" borderId="47" xfId="0" applyFont="1" applyFill="1" applyBorder="1" applyAlignment="1">
      <alignment wrapText="1"/>
    </xf>
    <xf numFmtId="0" fontId="26" fillId="7" borderId="48" xfId="0" applyFont="1" applyFill="1" applyBorder="1" applyAlignment="1">
      <alignment wrapText="1"/>
    </xf>
    <xf numFmtId="3" fontId="26" fillId="7" borderId="49" xfId="0" applyNumberFormat="1" applyFont="1" applyFill="1" applyBorder="1" applyAlignment="1">
      <alignment wrapText="1"/>
    </xf>
    <xf numFmtId="0" fontId="0" fillId="3" borderId="14" xfId="0" applyFill="1" applyBorder="1"/>
    <xf numFmtId="0" fontId="18" fillId="2" borderId="2" xfId="0" applyFont="1" applyFill="1" applyBorder="1" applyAlignment="1">
      <alignment wrapText="1"/>
    </xf>
    <xf numFmtId="0" fontId="1" fillId="2" borderId="8" xfId="0" applyFont="1" applyFill="1" applyBorder="1" applyAlignment="1">
      <alignment wrapText="1"/>
    </xf>
    <xf numFmtId="0" fontId="14" fillId="2" borderId="2" xfId="0" applyFont="1" applyFill="1" applyBorder="1" applyAlignment="1">
      <alignment wrapText="1"/>
    </xf>
    <xf numFmtId="0" fontId="6" fillId="2" borderId="2" xfId="0" applyFont="1" applyFill="1" applyBorder="1" applyAlignment="1">
      <alignment wrapText="1"/>
    </xf>
    <xf numFmtId="0" fontId="0" fillId="6" borderId="9" xfId="0" applyFill="1" applyBorder="1" applyAlignment="1">
      <alignment wrapText="1"/>
    </xf>
    <xf numFmtId="0" fontId="0" fillId="3" borderId="10" xfId="0" applyFill="1" applyBorder="1" applyAlignment="1">
      <alignment wrapText="1"/>
    </xf>
    <xf numFmtId="0" fontId="6" fillId="0" borderId="14" xfId="0" applyFont="1" applyBorder="1" applyAlignment="1">
      <alignment wrapText="1"/>
    </xf>
    <xf numFmtId="0" fontId="0" fillId="3" borderId="13" xfId="0" applyFill="1" applyBorder="1" applyAlignment="1">
      <alignment wrapText="1"/>
    </xf>
    <xf numFmtId="0" fontId="1" fillId="2" borderId="18" xfId="0" applyFont="1" applyFill="1" applyBorder="1" applyAlignment="1" applyProtection="1">
      <alignment wrapText="1"/>
      <protection locked="0"/>
    </xf>
    <xf numFmtId="0" fontId="1" fillId="2" borderId="2" xfId="0" applyFont="1" applyFill="1" applyBorder="1" applyAlignment="1" applyProtection="1">
      <alignment wrapText="1"/>
      <protection locked="0"/>
    </xf>
    <xf numFmtId="3" fontId="1" fillId="2" borderId="2" xfId="0" applyNumberFormat="1" applyFont="1" applyFill="1" applyBorder="1" applyAlignment="1" applyProtection="1">
      <alignment wrapText="1"/>
      <protection locked="0"/>
    </xf>
    <xf numFmtId="0" fontId="11" fillId="2" borderId="2" xfId="0" applyFont="1" applyFill="1" applyBorder="1" applyAlignment="1" applyProtection="1">
      <alignment wrapText="1"/>
      <protection locked="0"/>
    </xf>
    <xf numFmtId="0" fontId="12" fillId="2" borderId="2" xfId="0" applyFont="1" applyFill="1" applyBorder="1" applyAlignment="1" applyProtection="1">
      <alignment wrapText="1"/>
      <protection locked="0"/>
    </xf>
    <xf numFmtId="0" fontId="14" fillId="2" borderId="2" xfId="0" applyFont="1" applyFill="1" applyBorder="1" applyAlignment="1" applyProtection="1">
      <alignment wrapText="1"/>
      <protection locked="0"/>
    </xf>
    <xf numFmtId="0" fontId="6" fillId="2" borderId="2" xfId="0" applyFont="1" applyFill="1" applyBorder="1" applyAlignment="1" applyProtection="1">
      <alignment wrapText="1"/>
      <protection locked="0"/>
    </xf>
    <xf numFmtId="0" fontId="22" fillId="2" borderId="2" xfId="0" applyFont="1" applyFill="1" applyBorder="1" applyAlignment="1" applyProtection="1">
      <alignment wrapText="1"/>
      <protection locked="0"/>
    </xf>
    <xf numFmtId="0" fontId="0" fillId="6" borderId="19" xfId="0" applyFill="1" applyBorder="1" applyAlignment="1" applyProtection="1">
      <alignment wrapText="1"/>
      <protection locked="0"/>
    </xf>
    <xf numFmtId="0" fontId="15" fillId="7" borderId="50" xfId="0" applyFont="1" applyFill="1" applyBorder="1" applyAlignment="1" applyProtection="1">
      <alignment wrapText="1"/>
      <protection locked="0"/>
    </xf>
    <xf numFmtId="0" fontId="15" fillId="7" borderId="51" xfId="0" applyFont="1" applyFill="1" applyBorder="1" applyAlignment="1" applyProtection="1">
      <alignment wrapText="1"/>
      <protection locked="0"/>
    </xf>
    <xf numFmtId="3" fontId="15" fillId="7" borderId="52" xfId="0" applyNumberFormat="1" applyFont="1" applyFill="1" applyBorder="1" applyAlignment="1" applyProtection="1">
      <alignment wrapText="1"/>
      <protection locked="0"/>
    </xf>
    <xf numFmtId="0" fontId="0" fillId="0" borderId="39" xfId="0" applyBorder="1" applyAlignment="1" applyProtection="1">
      <alignment wrapText="1"/>
      <protection locked="0"/>
    </xf>
    <xf numFmtId="0" fontId="0" fillId="0" borderId="34" xfId="0" applyBorder="1" applyAlignment="1" applyProtection="1">
      <alignment horizontal="right" wrapText="1"/>
      <protection locked="0"/>
    </xf>
    <xf numFmtId="0" fontId="0" fillId="0" borderId="34" xfId="0" applyBorder="1" applyAlignment="1" applyProtection="1">
      <alignment wrapText="1"/>
      <protection locked="0"/>
    </xf>
    <xf numFmtId="0" fontId="6" fillId="0" borderId="34" xfId="0" applyFont="1" applyBorder="1" applyAlignment="1" applyProtection="1">
      <alignment wrapText="1"/>
      <protection locked="0"/>
    </xf>
    <xf numFmtId="0" fontId="0" fillId="0" borderId="40" xfId="0" applyBorder="1" applyProtection="1">
      <protection locked="0"/>
    </xf>
    <xf numFmtId="0" fontId="0" fillId="3" borderId="1" xfId="0" applyFill="1" applyBorder="1" applyAlignment="1" applyProtection="1">
      <alignment wrapText="1"/>
      <protection locked="0"/>
    </xf>
    <xf numFmtId="3" fontId="0" fillId="3" borderId="1" xfId="0" applyNumberFormat="1" applyFill="1" applyBorder="1" applyAlignment="1" applyProtection="1">
      <alignment wrapText="1"/>
      <protection locked="0"/>
    </xf>
    <xf numFmtId="0" fontId="16" fillId="3" borderId="1" xfId="0" applyFont="1" applyFill="1" applyBorder="1" applyAlignment="1" applyProtection="1">
      <alignment wrapText="1"/>
      <protection locked="0"/>
    </xf>
    <xf numFmtId="0" fontId="0" fillId="0" borderId="1" xfId="0" applyBorder="1" applyProtection="1">
      <protection locked="0"/>
    </xf>
    <xf numFmtId="0" fontId="0" fillId="3" borderId="1" xfId="0" applyFill="1" applyBorder="1" applyAlignment="1" applyProtection="1">
      <alignment horizontal="right" wrapText="1"/>
      <protection locked="0"/>
    </xf>
    <xf numFmtId="0" fontId="0" fillId="3" borderId="13" xfId="0" applyFill="1" applyBorder="1" applyAlignment="1" applyProtection="1">
      <alignment wrapText="1"/>
      <protection locked="0"/>
    </xf>
    <xf numFmtId="0" fontId="0" fillId="3" borderId="14" xfId="0" applyFill="1" applyBorder="1" applyProtection="1">
      <protection locked="0"/>
    </xf>
    <xf numFmtId="0" fontId="17" fillId="0" borderId="16" xfId="0" applyFont="1" applyBorder="1" applyAlignment="1">
      <alignment horizontal="center" vertical="top" wrapText="1"/>
    </xf>
    <xf numFmtId="0" fontId="6" fillId="0" borderId="37" xfId="0" applyFont="1" applyBorder="1" applyAlignment="1">
      <alignment wrapText="1"/>
    </xf>
    <xf numFmtId="0" fontId="6" fillId="0" borderId="22" xfId="0" applyFont="1" applyBorder="1" applyAlignment="1">
      <alignment wrapText="1"/>
    </xf>
    <xf numFmtId="0" fontId="6" fillId="0" borderId="34" xfId="0" applyFont="1" applyBorder="1" applyAlignment="1">
      <alignment wrapText="1"/>
    </xf>
    <xf numFmtId="49" fontId="6" fillId="0" borderId="1" xfId="0" applyNumberFormat="1" applyFont="1" applyBorder="1" applyAlignment="1">
      <alignment horizontal="center" wrapText="1"/>
    </xf>
    <xf numFmtId="0" fontId="17" fillId="5" borderId="2" xfId="0" applyFont="1" applyFill="1" applyBorder="1" applyAlignment="1">
      <alignment wrapText="1"/>
    </xf>
    <xf numFmtId="49" fontId="6" fillId="0" borderId="16" xfId="0" applyNumberFormat="1" applyFont="1" applyBorder="1" applyAlignment="1">
      <alignment horizontal="center" wrapText="1"/>
    </xf>
    <xf numFmtId="0" fontId="2" fillId="0" borderId="34" xfId="0" applyFont="1" applyBorder="1" applyAlignment="1">
      <alignment wrapText="1"/>
    </xf>
    <xf numFmtId="0" fontId="17" fillId="5" borderId="36" xfId="0" applyFont="1" applyFill="1" applyBorder="1" applyAlignment="1">
      <alignment wrapText="1"/>
    </xf>
    <xf numFmtId="0" fontId="17" fillId="5" borderId="1" xfId="0" applyFont="1" applyFill="1" applyBorder="1" applyAlignment="1">
      <alignment wrapText="1"/>
    </xf>
    <xf numFmtId="2" fontId="6" fillId="0" borderId="1" xfId="0" applyNumberFormat="1" applyFont="1" applyBorder="1" applyProtection="1">
      <protection locked="0"/>
    </xf>
    <xf numFmtId="0" fontId="0" fillId="0" borderId="4" xfId="0" applyBorder="1" applyProtection="1">
      <protection locked="0"/>
    </xf>
    <xf numFmtId="0" fontId="16" fillId="3" borderId="18" xfId="0" applyFont="1" applyFill="1" applyBorder="1" applyAlignment="1" applyProtection="1">
      <alignment wrapText="1"/>
      <protection locked="0"/>
    </xf>
    <xf numFmtId="0" fontId="0" fillId="3" borderId="2" xfId="0" applyFill="1" applyBorder="1" applyAlignment="1" applyProtection="1">
      <alignment wrapText="1"/>
      <protection locked="0"/>
    </xf>
    <xf numFmtId="3" fontId="0" fillId="3" borderId="2" xfId="0" applyNumberFormat="1" applyFill="1" applyBorder="1" applyAlignment="1" applyProtection="1">
      <alignment wrapText="1"/>
      <protection locked="0"/>
    </xf>
    <xf numFmtId="0" fontId="0" fillId="3" borderId="2" xfId="0" applyFill="1" applyBorder="1" applyAlignment="1" applyProtection="1">
      <alignment horizontal="right" wrapText="1"/>
      <protection locked="0"/>
    </xf>
    <xf numFmtId="0" fontId="16" fillId="3" borderId="2" xfId="0" applyFont="1" applyFill="1" applyBorder="1" applyAlignment="1" applyProtection="1">
      <alignment wrapText="1"/>
      <protection locked="0"/>
    </xf>
    <xf numFmtId="0" fontId="0" fillId="3" borderId="19" xfId="0" applyFill="1" applyBorder="1" applyProtection="1">
      <protection locked="0"/>
    </xf>
    <xf numFmtId="0" fontId="16" fillId="3" borderId="18" xfId="0" applyFont="1" applyFill="1" applyBorder="1" applyAlignment="1">
      <alignment wrapText="1"/>
    </xf>
    <xf numFmtId="0" fontId="0" fillId="3" borderId="2" xfId="0" applyFill="1" applyBorder="1" applyAlignment="1">
      <alignment wrapText="1"/>
    </xf>
    <xf numFmtId="3" fontId="0" fillId="3" borderId="2" xfId="0" applyNumberFormat="1" applyFill="1" applyBorder="1" applyAlignment="1">
      <alignment wrapText="1"/>
    </xf>
    <xf numFmtId="0" fontId="6" fillId="3" borderId="2" xfId="0" applyFont="1" applyFill="1" applyBorder="1" applyAlignment="1">
      <alignment wrapText="1"/>
    </xf>
    <xf numFmtId="0" fontId="0" fillId="3" borderId="19" xfId="0" applyFill="1" applyBorder="1"/>
    <xf numFmtId="165" fontId="15" fillId="7" borderId="27" xfId="0" applyNumberFormat="1" applyFont="1" applyFill="1" applyBorder="1" applyAlignment="1">
      <alignment wrapText="1"/>
    </xf>
    <xf numFmtId="0" fontId="6" fillId="0" borderId="0" xfId="0" applyFont="1" applyAlignment="1">
      <alignment wrapText="1"/>
    </xf>
    <xf numFmtId="0" fontId="0" fillId="5" borderId="1" xfId="0" applyFill="1" applyBorder="1" applyAlignment="1" applyProtection="1">
      <alignment horizontal="right" wrapText="1"/>
      <protection locked="0"/>
    </xf>
    <xf numFmtId="0" fontId="0" fillId="2" borderId="14" xfId="0" applyFill="1" applyBorder="1" applyProtection="1">
      <protection locked="0"/>
    </xf>
    <xf numFmtId="0" fontId="6" fillId="2" borderId="14" xfId="0" applyFont="1" applyFill="1" applyBorder="1" applyAlignment="1">
      <alignment wrapText="1"/>
    </xf>
    <xf numFmtId="0" fontId="6" fillId="2" borderId="4" xfId="0" applyFont="1" applyFill="1" applyBorder="1" applyAlignment="1">
      <alignment wrapText="1"/>
    </xf>
    <xf numFmtId="0" fontId="0" fillId="2" borderId="14" xfId="0" applyFill="1" applyBorder="1"/>
    <xf numFmtId="0" fontId="0" fillId="2" borderId="4" xfId="0" applyFill="1" applyBorder="1"/>
    <xf numFmtId="0" fontId="2" fillId="0" borderId="0" xfId="0" applyFont="1" applyAlignment="1">
      <alignment wrapText="1"/>
    </xf>
    <xf numFmtId="0" fontId="28" fillId="0" borderId="1" xfId="0" applyFont="1" applyBorder="1" applyAlignment="1">
      <alignment wrapText="1"/>
    </xf>
    <xf numFmtId="16" fontId="0" fillId="0" borderId="1" xfId="0" applyNumberFormat="1" applyBorder="1" applyAlignment="1">
      <alignment horizontal="left" wrapText="1"/>
    </xf>
    <xf numFmtId="0" fontId="0" fillId="0" borderId="4" xfId="0" applyBorder="1" applyAlignment="1">
      <alignment wrapText="1"/>
    </xf>
    <xf numFmtId="0" fontId="0" fillId="3" borderId="7" xfId="0" applyFill="1" applyBorder="1" applyAlignment="1">
      <alignment wrapText="1"/>
    </xf>
    <xf numFmtId="0" fontId="17" fillId="0" borderId="3" xfId="0" applyFont="1" applyBorder="1" applyAlignment="1">
      <alignment wrapText="1"/>
    </xf>
    <xf numFmtId="0" fontId="0" fillId="3" borderId="53" xfId="0" applyFill="1" applyBorder="1"/>
    <xf numFmtId="0" fontId="0" fillId="0" borderId="3" xfId="0" applyBorder="1"/>
    <xf numFmtId="0" fontId="0" fillId="3" borderId="34" xfId="0" applyFill="1" applyBorder="1" applyAlignment="1">
      <alignment wrapText="1"/>
    </xf>
    <xf numFmtId="0" fontId="0" fillId="5" borderId="6" xfId="0" applyFill="1" applyBorder="1" applyAlignment="1">
      <alignment wrapText="1"/>
    </xf>
    <xf numFmtId="0" fontId="29" fillId="11" borderId="14" xfId="2" applyBorder="1" applyProtection="1">
      <protection locked="0"/>
    </xf>
    <xf numFmtId="0" fontId="29" fillId="11" borderId="14" xfId="2" applyBorder="1" applyAlignment="1" applyProtection="1">
      <alignment wrapText="1"/>
      <protection locked="0"/>
    </xf>
    <xf numFmtId="0" fontId="29" fillId="11" borderId="4" xfId="2" applyBorder="1" applyProtection="1">
      <protection locked="0"/>
    </xf>
    <xf numFmtId="0" fontId="30" fillId="0" borderId="1" xfId="0" applyFont="1" applyBorder="1" applyAlignment="1" applyProtection="1">
      <alignment wrapText="1"/>
      <protection locked="0"/>
    </xf>
    <xf numFmtId="3" fontId="30" fillId="0" borderId="1" xfId="0" applyNumberFormat="1" applyFont="1" applyBorder="1" applyAlignment="1" applyProtection="1">
      <alignment wrapText="1"/>
      <protection locked="0"/>
    </xf>
    <xf numFmtId="3" fontId="30" fillId="0" borderId="0" xfId="0" applyNumberFormat="1" applyFont="1" applyAlignment="1">
      <alignment wrapText="1"/>
    </xf>
    <xf numFmtId="0" fontId="30" fillId="0" borderId="0" xfId="0" applyFont="1" applyAlignment="1">
      <alignment wrapText="1"/>
    </xf>
    <xf numFmtId="0" fontId="23" fillId="12" borderId="1" xfId="0" applyFont="1" applyFill="1" applyBorder="1" applyAlignment="1">
      <alignment wrapText="1"/>
    </xf>
    <xf numFmtId="0" fontId="6" fillId="12" borderId="3" xfId="0" applyFont="1" applyFill="1" applyBorder="1" applyAlignment="1">
      <alignment wrapText="1"/>
    </xf>
    <xf numFmtId="0" fontId="6" fillId="12" borderId="3" xfId="0" applyFont="1" applyFill="1" applyBorder="1"/>
    <xf numFmtId="0" fontId="6" fillId="0" borderId="5" xfId="0" applyFont="1" applyBorder="1" applyAlignment="1">
      <alignment wrapText="1"/>
    </xf>
    <xf numFmtId="0" fontId="9" fillId="0" borderId="5" xfId="0" applyFont="1" applyBorder="1" applyAlignment="1">
      <alignment wrapText="1"/>
    </xf>
    <xf numFmtId="0" fontId="6" fillId="0" borderId="5" xfId="0" applyFont="1" applyBorder="1"/>
    <xf numFmtId="0" fontId="23" fillId="12" borderId="6" xfId="0" applyFont="1" applyFill="1" applyBorder="1" applyAlignment="1">
      <alignment wrapText="1"/>
    </xf>
    <xf numFmtId="0" fontId="6" fillId="12" borderId="5" xfId="0" applyFont="1" applyFill="1" applyBorder="1" applyAlignment="1">
      <alignment wrapText="1"/>
    </xf>
    <xf numFmtId="0" fontId="6" fillId="12" borderId="5" xfId="0" applyFont="1" applyFill="1" applyBorder="1"/>
    <xf numFmtId="0" fontId="21" fillId="0" borderId="6" xfId="0" applyFont="1" applyBorder="1" applyAlignment="1">
      <alignment wrapText="1"/>
    </xf>
    <xf numFmtId="0" fontId="21" fillId="0" borderId="5" xfId="0" applyFont="1" applyBorder="1" applyAlignment="1">
      <alignment wrapText="1"/>
    </xf>
    <xf numFmtId="0" fontId="21" fillId="0" borderId="5" xfId="0" applyFont="1" applyBorder="1"/>
    <xf numFmtId="0" fontId="31" fillId="0" borderId="5" xfId="0" applyFont="1" applyBorder="1" applyAlignment="1">
      <alignment wrapText="1"/>
    </xf>
    <xf numFmtId="0" fontId="32" fillId="0" borderId="5" xfId="0" applyFont="1" applyBorder="1" applyAlignment="1">
      <alignment wrapText="1"/>
    </xf>
    <xf numFmtId="0" fontId="6" fillId="13" borderId="5" xfId="0" applyFont="1" applyFill="1" applyBorder="1" applyAlignment="1">
      <alignment wrapText="1"/>
    </xf>
    <xf numFmtId="0" fontId="25" fillId="0" borderId="5" xfId="0" applyFont="1" applyBorder="1" applyAlignment="1">
      <alignment wrapText="1"/>
    </xf>
    <xf numFmtId="0" fontId="5" fillId="0" borderId="5" xfId="0" applyFont="1" applyBorder="1" applyAlignment="1">
      <alignment wrapText="1"/>
    </xf>
    <xf numFmtId="0" fontId="5" fillId="0" borderId="5" xfId="0" applyFont="1" applyBorder="1"/>
    <xf numFmtId="0" fontId="6" fillId="12" borderId="6" xfId="0" applyFont="1" applyFill="1" applyBorder="1" applyAlignment="1">
      <alignment wrapText="1"/>
    </xf>
    <xf numFmtId="3" fontId="6" fillId="0" borderId="5" xfId="0" applyNumberFormat="1" applyFont="1" applyBorder="1" applyAlignment="1">
      <alignment wrapText="1"/>
    </xf>
    <xf numFmtId="3" fontId="6" fillId="12" borderId="5" xfId="0" applyNumberFormat="1" applyFont="1" applyFill="1" applyBorder="1" applyAlignment="1">
      <alignment wrapText="1"/>
    </xf>
    <xf numFmtId="3" fontId="21" fillId="0" borderId="5" xfId="0" applyNumberFormat="1" applyFont="1" applyBorder="1" applyAlignment="1">
      <alignment wrapText="1"/>
    </xf>
    <xf numFmtId="0" fontId="26" fillId="2" borderId="11" xfId="0" applyFont="1" applyFill="1" applyBorder="1" applyAlignment="1">
      <alignment wrapText="1"/>
    </xf>
    <xf numFmtId="0" fontId="26" fillId="2" borderId="11" xfId="0" applyFont="1" applyFill="1" applyBorder="1" applyAlignment="1">
      <alignment horizontal="left" wrapText="1"/>
    </xf>
    <xf numFmtId="0" fontId="26" fillId="2" borderId="6" xfId="0" applyFont="1" applyFill="1" applyBorder="1" applyAlignment="1">
      <alignment horizontal="left" wrapText="1"/>
    </xf>
    <xf numFmtId="0" fontId="26" fillId="2" borderId="6" xfId="0" applyFont="1" applyFill="1" applyBorder="1" applyAlignment="1">
      <alignment wrapText="1"/>
    </xf>
    <xf numFmtId="0" fontId="26" fillId="2" borderId="11" xfId="0" applyFont="1" applyFill="1" applyBorder="1" applyAlignment="1" applyProtection="1">
      <alignment wrapText="1"/>
      <protection locked="0"/>
    </xf>
    <xf numFmtId="0" fontId="1" fillId="2" borderId="54" xfId="0" applyFont="1" applyFill="1" applyBorder="1" applyAlignment="1">
      <alignment wrapText="1"/>
    </xf>
    <xf numFmtId="0" fontId="13" fillId="2" borderId="34" xfId="0" applyFont="1" applyFill="1" applyBorder="1" applyAlignment="1">
      <alignment wrapText="1"/>
    </xf>
    <xf numFmtId="0" fontId="34" fillId="0" borderId="0" xfId="0" applyFont="1" applyAlignment="1">
      <alignment wrapText="1"/>
    </xf>
    <xf numFmtId="0" fontId="35" fillId="0" borderId="0" xfId="0" applyFont="1"/>
    <xf numFmtId="3" fontId="6" fillId="12" borderId="3" xfId="0" applyNumberFormat="1" applyFont="1" applyFill="1" applyBorder="1" applyAlignment="1">
      <alignment horizontal="right" wrapText="1"/>
    </xf>
    <xf numFmtId="3" fontId="0" fillId="0" borderId="2" xfId="0" applyNumberFormat="1" applyBorder="1" applyAlignment="1" applyProtection="1">
      <alignment wrapText="1"/>
      <protection locked="0"/>
    </xf>
    <xf numFmtId="0" fontId="36" fillId="0" borderId="5" xfId="0" applyFont="1" applyBorder="1" applyAlignment="1">
      <alignment wrapText="1"/>
    </xf>
    <xf numFmtId="0" fontId="6" fillId="0" borderId="36" xfId="0" applyFont="1" applyBorder="1" applyAlignment="1">
      <alignment wrapText="1"/>
    </xf>
    <xf numFmtId="3" fontId="37" fillId="0" borderId="36" xfId="0" applyNumberFormat="1" applyFont="1" applyBorder="1"/>
    <xf numFmtId="0" fontId="6" fillId="12" borderId="36" xfId="0" applyFont="1" applyFill="1" applyBorder="1" applyAlignment="1">
      <alignment wrapText="1"/>
    </xf>
    <xf numFmtId="3" fontId="6" fillId="12" borderId="36" xfId="0" applyNumberFormat="1" applyFont="1" applyFill="1" applyBorder="1" applyAlignment="1">
      <alignment wrapText="1"/>
    </xf>
    <xf numFmtId="0" fontId="6" fillId="0" borderId="7" xfId="0" applyFont="1" applyBorder="1" applyAlignment="1">
      <alignment wrapText="1"/>
    </xf>
    <xf numFmtId="0" fontId="23" fillId="12" borderId="7" xfId="0" applyFont="1" applyFill="1" applyBorder="1" applyAlignment="1">
      <alignment wrapText="1"/>
    </xf>
    <xf numFmtId="0" fontId="6" fillId="0" borderId="39" xfId="0" applyFont="1" applyBorder="1" applyAlignment="1">
      <alignment wrapText="1"/>
    </xf>
    <xf numFmtId="3" fontId="6" fillId="0" borderId="39" xfId="0" applyNumberFormat="1" applyFont="1" applyBorder="1" applyAlignment="1">
      <alignment wrapText="1"/>
    </xf>
    <xf numFmtId="0" fontId="0" fillId="0" borderId="36" xfId="0" applyBorder="1"/>
    <xf numFmtId="0" fontId="6" fillId="0" borderId="36" xfId="0" applyFont="1" applyBorder="1"/>
    <xf numFmtId="0" fontId="6" fillId="12" borderId="39" xfId="0" applyFont="1" applyFill="1" applyBorder="1" applyAlignment="1">
      <alignment wrapText="1"/>
    </xf>
    <xf numFmtId="3" fontId="6" fillId="12" borderId="39" xfId="0" applyNumberFormat="1" applyFont="1" applyFill="1" applyBorder="1" applyAlignment="1">
      <alignment wrapText="1"/>
    </xf>
    <xf numFmtId="0" fontId="27" fillId="12" borderId="39" xfId="0" applyFont="1" applyFill="1" applyBorder="1" applyAlignment="1">
      <alignment wrapText="1"/>
    </xf>
    <xf numFmtId="0" fontId="6" fillId="12" borderId="39" xfId="0" applyFont="1" applyFill="1" applyBorder="1"/>
    <xf numFmtId="0" fontId="33" fillId="0" borderId="36" xfId="0" applyFont="1" applyBorder="1" applyAlignment="1">
      <alignment wrapText="1"/>
    </xf>
    <xf numFmtId="0" fontId="0" fillId="0" borderId="55" xfId="0" applyBorder="1" applyAlignment="1">
      <alignment horizontal="center" wrapText="1"/>
    </xf>
    <xf numFmtId="0" fontId="23" fillId="12" borderId="34" xfId="0" applyFont="1" applyFill="1" applyBorder="1" applyAlignment="1">
      <alignment wrapText="1"/>
    </xf>
    <xf numFmtId="0" fontId="0" fillId="14" borderId="1" xfId="0" applyFill="1" applyBorder="1" applyAlignment="1" applyProtection="1">
      <alignment wrapText="1"/>
      <protection locked="0"/>
    </xf>
    <xf numFmtId="0" fontId="38" fillId="0" borderId="1" xfId="0" applyFont="1" applyBorder="1" applyAlignment="1" applyProtection="1">
      <alignment wrapText="1"/>
      <protection locked="0"/>
    </xf>
    <xf numFmtId="0" fontId="38" fillId="0" borderId="1" xfId="0" applyFont="1" applyBorder="1" applyAlignment="1">
      <alignment wrapText="1"/>
    </xf>
    <xf numFmtId="0" fontId="2" fillId="3" borderId="6" xfId="0" applyFont="1" applyFill="1" applyBorder="1" applyAlignment="1">
      <alignment horizontal="center" vertical="center" wrapText="1"/>
    </xf>
    <xf numFmtId="0" fontId="0" fillId="3" borderId="6" xfId="0" applyFill="1" applyBorder="1" applyAlignment="1">
      <alignment horizontal="center" wrapText="1"/>
    </xf>
    <xf numFmtId="0" fontId="0" fillId="14" borderId="1" xfId="0" applyFill="1" applyBorder="1" applyAlignment="1">
      <alignment wrapText="1"/>
    </xf>
    <xf numFmtId="0" fontId="39" fillId="0" borderId="1" xfId="0" applyFont="1" applyBorder="1" applyAlignment="1">
      <alignment wrapText="1"/>
    </xf>
    <xf numFmtId="0" fontId="39" fillId="0" borderId="1" xfId="0" applyFont="1" applyBorder="1" applyAlignment="1" applyProtection="1">
      <alignment wrapText="1"/>
      <protection locked="0"/>
    </xf>
    <xf numFmtId="0" fontId="38" fillId="0" borderId="2" xfId="0" applyFont="1" applyBorder="1" applyAlignment="1">
      <alignment wrapText="1"/>
    </xf>
    <xf numFmtId="0" fontId="35" fillId="0" borderId="1" xfId="0" applyFont="1" applyBorder="1" applyAlignment="1" applyProtection="1">
      <alignment wrapText="1"/>
      <protection locked="0"/>
    </xf>
    <xf numFmtId="0" fontId="2" fillId="0" borderId="3" xfId="0" applyFont="1" applyBorder="1" applyAlignment="1" applyProtection="1">
      <alignment wrapText="1"/>
      <protection locked="0"/>
    </xf>
    <xf numFmtId="0" fontId="38" fillId="0" borderId="5" xfId="0" applyFont="1" applyBorder="1"/>
    <xf numFmtId="0" fontId="39" fillId="0" borderId="5" xfId="0" applyFont="1" applyBorder="1" applyAlignment="1">
      <alignment wrapText="1"/>
    </xf>
    <xf numFmtId="3" fontId="38" fillId="0" borderId="5" xfId="0" applyNumberFormat="1" applyFont="1" applyBorder="1" applyAlignment="1">
      <alignment wrapText="1"/>
    </xf>
    <xf numFmtId="0" fontId="38" fillId="0" borderId="5" xfId="0" applyFont="1" applyBorder="1" applyAlignment="1">
      <alignment wrapText="1"/>
    </xf>
    <xf numFmtId="0" fontId="38" fillId="0" borderId="6" xfId="0" applyFont="1" applyBorder="1" applyAlignment="1">
      <alignment wrapText="1"/>
    </xf>
    <xf numFmtId="0" fontId="38" fillId="12" borderId="5" xfId="0" applyFont="1" applyFill="1" applyBorder="1"/>
    <xf numFmtId="0" fontId="36" fillId="12" borderId="5" xfId="0" applyFont="1" applyFill="1" applyBorder="1" applyAlignment="1">
      <alignment wrapText="1"/>
    </xf>
    <xf numFmtId="3" fontId="38" fillId="12" borderId="5" xfId="0" applyNumberFormat="1" applyFont="1" applyFill="1" applyBorder="1" applyAlignment="1">
      <alignment wrapText="1"/>
    </xf>
    <xf numFmtId="0" fontId="38" fillId="12" borderId="5" xfId="0" applyFont="1" applyFill="1" applyBorder="1" applyAlignment="1">
      <alignment wrapText="1"/>
    </xf>
    <xf numFmtId="0" fontId="40" fillId="12" borderId="6" xfId="0" applyFont="1" applyFill="1" applyBorder="1" applyAlignment="1">
      <alignment wrapText="1"/>
    </xf>
    <xf numFmtId="0" fontId="34" fillId="0" borderId="1" xfId="0" applyFont="1" applyBorder="1" applyAlignment="1">
      <alignment wrapText="1"/>
    </xf>
    <xf numFmtId="0" fontId="0" fillId="0" borderId="0" xfId="0" applyAlignment="1">
      <alignment vertical="center"/>
    </xf>
    <xf numFmtId="3" fontId="10" fillId="0" borderId="1" xfId="0" applyNumberFormat="1" applyFont="1" applyBorder="1" applyAlignment="1" applyProtection="1">
      <alignment wrapText="1"/>
      <protection locked="0"/>
    </xf>
    <xf numFmtId="3" fontId="0" fillId="2" borderId="1" xfId="0" applyNumberFormat="1" applyFill="1" applyBorder="1" applyAlignment="1">
      <alignment wrapText="1"/>
    </xf>
    <xf numFmtId="3" fontId="16" fillId="2" borderId="1" xfId="0" applyNumberFormat="1" applyFont="1" applyFill="1" applyBorder="1" applyAlignment="1">
      <alignment wrapText="1"/>
    </xf>
    <xf numFmtId="3" fontId="0" fillId="2" borderId="0" xfId="0" applyNumberFormat="1" applyFill="1" applyAlignment="1">
      <alignment wrapText="1"/>
    </xf>
    <xf numFmtId="0" fontId="10" fillId="0" borderId="1" xfId="0" applyFont="1" applyBorder="1" applyAlignment="1">
      <alignment wrapText="1"/>
    </xf>
    <xf numFmtId="3" fontId="0" fillId="2" borderId="1" xfId="0" applyNumberFormat="1" applyFill="1" applyBorder="1" applyAlignment="1" applyProtection="1">
      <alignment wrapText="1"/>
      <protection locked="0"/>
    </xf>
    <xf numFmtId="0" fontId="0" fillId="2" borderId="1" xfId="0" applyFill="1" applyBorder="1" applyAlignment="1" applyProtection="1">
      <alignment horizontal="right" wrapText="1"/>
      <protection locked="0"/>
    </xf>
    <xf numFmtId="0" fontId="41" fillId="6" borderId="12" xfId="0" applyFont="1" applyFill="1" applyBorder="1" applyAlignment="1">
      <alignment wrapText="1"/>
    </xf>
    <xf numFmtId="0" fontId="41" fillId="6" borderId="19" xfId="0" applyFont="1" applyFill="1" applyBorder="1" applyAlignment="1" applyProtection="1">
      <alignment wrapText="1"/>
      <protection locked="0"/>
    </xf>
    <xf numFmtId="0" fontId="41" fillId="0" borderId="0" xfId="0" applyFont="1" applyProtection="1">
      <protection locked="0"/>
    </xf>
    <xf numFmtId="0" fontId="26" fillId="2" borderId="6" xfId="0" applyFont="1" applyFill="1" applyBorder="1" applyAlignment="1">
      <alignment horizontal="center" wrapText="1"/>
    </xf>
    <xf numFmtId="0" fontId="11" fillId="2" borderId="2" xfId="0" applyFont="1" applyFill="1" applyBorder="1" applyAlignment="1">
      <alignment horizontal="center" wrapText="1"/>
    </xf>
    <xf numFmtId="0" fontId="0" fillId="3" borderId="36" xfId="0" applyFill="1" applyBorder="1" applyAlignment="1">
      <alignment wrapText="1"/>
    </xf>
    <xf numFmtId="0" fontId="0" fillId="3" borderId="36" xfId="0" applyFill="1" applyBorder="1" applyAlignment="1" applyProtection="1">
      <alignment wrapText="1"/>
      <protection locked="0"/>
    </xf>
    <xf numFmtId="3" fontId="0" fillId="3" borderId="36" xfId="0" applyNumberFormat="1" applyFill="1" applyBorder="1" applyAlignment="1">
      <alignment wrapText="1"/>
    </xf>
    <xf numFmtId="0" fontId="0" fillId="3" borderId="36" xfId="0" applyFill="1" applyBorder="1" applyAlignment="1">
      <alignment horizontal="center" wrapText="1"/>
    </xf>
    <xf numFmtId="0" fontId="0" fillId="3" borderId="36" xfId="0" applyFill="1" applyBorder="1"/>
    <xf numFmtId="3" fontId="0" fillId="4" borderId="36" xfId="0" applyNumberFormat="1" applyFill="1" applyBorder="1" applyAlignment="1">
      <alignment wrapText="1"/>
    </xf>
    <xf numFmtId="16" fontId="16" fillId="0" borderId="36" xfId="0" applyNumberFormat="1" applyFont="1" applyBorder="1" applyAlignment="1">
      <alignment wrapText="1"/>
    </xf>
    <xf numFmtId="0" fontId="0" fillId="0" borderId="36" xfId="0" applyBorder="1" applyAlignment="1" applyProtection="1">
      <alignment horizontal="center" wrapText="1"/>
      <protection locked="0"/>
    </xf>
    <xf numFmtId="0" fontId="16" fillId="0" borderId="36" xfId="0" applyFont="1" applyBorder="1" applyAlignment="1">
      <alignment wrapText="1"/>
    </xf>
    <xf numFmtId="0" fontId="16" fillId="0" borderId="36" xfId="0" applyFont="1" applyBorder="1" applyAlignment="1" applyProtection="1">
      <alignment wrapText="1"/>
      <protection locked="0"/>
    </xf>
    <xf numFmtId="0" fontId="28" fillId="0" borderId="36" xfId="0" applyFont="1" applyBorder="1" applyAlignment="1">
      <alignment wrapText="1"/>
    </xf>
    <xf numFmtId="0" fontId="34" fillId="0" borderId="36" xfId="0" applyFont="1" applyBorder="1" applyAlignment="1">
      <alignment wrapText="1"/>
    </xf>
    <xf numFmtId="0" fontId="0" fillId="0" borderId="36" xfId="0" applyBorder="1" applyAlignment="1">
      <alignment horizontal="center" wrapText="1"/>
    </xf>
    <xf numFmtId="0" fontId="0" fillId="2" borderId="36" xfId="0" applyFill="1" applyBorder="1" applyAlignment="1">
      <alignment wrapText="1"/>
    </xf>
    <xf numFmtId="0" fontId="6" fillId="0" borderId="36" xfId="0" applyFont="1" applyBorder="1" applyAlignment="1" applyProtection="1">
      <alignment wrapText="1"/>
      <protection locked="0"/>
    </xf>
    <xf numFmtId="0" fontId="20" fillId="0" borderId="36" xfId="0" applyFont="1" applyBorder="1" applyAlignment="1">
      <alignment wrapText="1"/>
    </xf>
    <xf numFmtId="0" fontId="39" fillId="0" borderId="36" xfId="0" applyFont="1" applyBorder="1" applyAlignment="1">
      <alignment wrapText="1"/>
    </xf>
    <xf numFmtId="0" fontId="16" fillId="0" borderId="36" xfId="0" applyFont="1" applyBorder="1" applyAlignment="1">
      <alignment horizontal="center" wrapText="1"/>
    </xf>
    <xf numFmtId="0" fontId="38" fillId="0" borderId="36" xfId="0" applyFont="1" applyBorder="1" applyAlignment="1">
      <alignment wrapText="1"/>
    </xf>
    <xf numFmtId="0" fontId="2" fillId="0" borderId="36" xfId="0" applyFont="1" applyBorder="1" applyAlignment="1">
      <alignment horizontal="left" wrapText="1"/>
    </xf>
    <xf numFmtId="0" fontId="2" fillId="0" borderId="36" xfId="0" applyFont="1" applyBorder="1" applyAlignment="1">
      <alignment horizontal="center" wrapText="1"/>
    </xf>
    <xf numFmtId="0" fontId="6" fillId="2" borderId="36" xfId="0" applyFont="1" applyFill="1" applyBorder="1" applyAlignment="1">
      <alignment wrapText="1"/>
    </xf>
    <xf numFmtId="0" fontId="0" fillId="0" borderId="36" xfId="0" applyBorder="1" applyAlignment="1" applyProtection="1">
      <alignment wrapText="1"/>
      <protection locked="0"/>
    </xf>
    <xf numFmtId="0" fontId="43" fillId="0" borderId="36" xfId="0" applyFont="1" applyBorder="1" applyAlignment="1">
      <alignment wrapText="1"/>
    </xf>
    <xf numFmtId="0" fontId="2" fillId="0" borderId="36" xfId="0" applyFont="1" applyBorder="1" applyAlignment="1">
      <alignment wrapText="1"/>
    </xf>
    <xf numFmtId="0" fontId="16" fillId="3" borderId="36" xfId="0" applyFont="1" applyFill="1" applyBorder="1" applyAlignment="1">
      <alignment wrapText="1"/>
    </xf>
    <xf numFmtId="0" fontId="6" fillId="3" borderId="36" xfId="0" applyFont="1" applyFill="1" applyBorder="1" applyAlignment="1">
      <alignment wrapText="1"/>
    </xf>
    <xf numFmtId="0" fontId="17" fillId="0" borderId="36" xfId="0" applyFont="1" applyBorder="1" applyAlignment="1">
      <alignment wrapText="1"/>
    </xf>
    <xf numFmtId="0" fontId="30" fillId="0" borderId="36" xfId="0" applyFont="1" applyBorder="1" applyAlignment="1" applyProtection="1">
      <alignment wrapText="1"/>
      <protection locked="0"/>
    </xf>
    <xf numFmtId="3" fontId="30" fillId="0" borderId="36" xfId="0" applyNumberFormat="1" applyFont="1" applyBorder="1" applyAlignment="1" applyProtection="1">
      <alignment wrapText="1"/>
      <protection locked="0"/>
    </xf>
    <xf numFmtId="0" fontId="38" fillId="0" borderId="36" xfId="0" applyFont="1" applyBorder="1" applyAlignment="1" applyProtection="1">
      <alignment wrapText="1"/>
      <protection locked="0"/>
    </xf>
    <xf numFmtId="0" fontId="0" fillId="0" borderId="36" xfId="0" applyBorder="1" applyProtection="1">
      <protection locked="0"/>
    </xf>
    <xf numFmtId="0" fontId="15" fillId="7" borderId="36" xfId="0" applyFont="1" applyFill="1" applyBorder="1" applyAlignment="1">
      <alignment wrapText="1"/>
    </xf>
    <xf numFmtId="0" fontId="1" fillId="2" borderId="56" xfId="0" applyFont="1" applyFill="1" applyBorder="1" applyAlignment="1">
      <alignment wrapText="1"/>
    </xf>
    <xf numFmtId="0" fontId="0" fillId="5" borderId="36" xfId="0" applyFill="1" applyBorder="1" applyAlignment="1" applyProtection="1">
      <alignment wrapText="1"/>
      <protection locked="0"/>
    </xf>
    <xf numFmtId="3" fontId="0" fillId="15" borderId="36" xfId="0" applyNumberFormat="1" applyFill="1" applyBorder="1" applyAlignment="1" applyProtection="1">
      <alignment wrapText="1"/>
      <protection locked="0"/>
    </xf>
    <xf numFmtId="0" fontId="0" fillId="0" borderId="36" xfId="0" applyBorder="1" applyAlignment="1" applyProtection="1">
      <alignment horizontal="right" wrapText="1"/>
      <protection locked="0"/>
    </xf>
    <xf numFmtId="0" fontId="0" fillId="15" borderId="36" xfId="0" applyFill="1" applyBorder="1" applyAlignment="1" applyProtection="1">
      <alignment horizontal="right" wrapText="1"/>
      <protection locked="0"/>
    </xf>
    <xf numFmtId="0" fontId="41" fillId="0" borderId="36" xfId="0" applyFont="1" applyBorder="1" applyProtection="1">
      <protection locked="0"/>
    </xf>
    <xf numFmtId="3" fontId="0" fillId="0" borderId="36" xfId="0" applyNumberFormat="1" applyBorder="1" applyAlignment="1" applyProtection="1">
      <alignment wrapText="1"/>
      <protection locked="0"/>
    </xf>
    <xf numFmtId="0" fontId="2" fillId="5" borderId="36" xfId="0" applyFont="1" applyFill="1" applyBorder="1" applyAlignment="1" applyProtection="1">
      <alignment wrapText="1"/>
      <protection locked="0"/>
    </xf>
    <xf numFmtId="0" fontId="16" fillId="5" borderId="36" xfId="0" applyFont="1" applyFill="1" applyBorder="1" applyAlignment="1" applyProtection="1">
      <alignment horizontal="left" vertical="center" wrapText="1" indent="1"/>
      <protection locked="0"/>
    </xf>
    <xf numFmtId="0" fontId="16" fillId="3" borderId="36" xfId="0" applyFont="1" applyFill="1" applyBorder="1" applyAlignment="1" applyProtection="1">
      <alignment wrapText="1"/>
      <protection locked="0"/>
    </xf>
    <xf numFmtId="3" fontId="15" fillId="15" borderId="36" xfId="0" applyNumberFormat="1" applyFont="1" applyFill="1" applyBorder="1" applyAlignment="1" applyProtection="1">
      <alignment wrapText="1"/>
      <protection locked="0"/>
    </xf>
    <xf numFmtId="0" fontId="1" fillId="2" borderId="8" xfId="0" applyFont="1" applyFill="1" applyBorder="1" applyAlignment="1" applyProtection="1">
      <alignment wrapText="1"/>
      <protection locked="0"/>
    </xf>
    <xf numFmtId="0" fontId="15" fillId="2" borderId="24" xfId="0" applyFont="1" applyFill="1" applyBorder="1" applyAlignment="1">
      <alignment wrapText="1"/>
    </xf>
    <xf numFmtId="0" fontId="1" fillId="0" borderId="0" xfId="0" applyFont="1" applyAlignment="1">
      <alignment vertical="center"/>
    </xf>
    <xf numFmtId="0" fontId="1" fillId="0" borderId="1" xfId="0" applyFont="1" applyBorder="1"/>
    <xf numFmtId="0" fontId="1" fillId="2" borderId="34" xfId="0" applyFont="1" applyFill="1" applyBorder="1" applyAlignment="1">
      <alignment wrapText="1"/>
    </xf>
    <xf numFmtId="164" fontId="16" fillId="0" borderId="0" xfId="1" applyNumberFormat="1" applyFont="1" applyFill="1" applyBorder="1"/>
    <xf numFmtId="164" fontId="16" fillId="0" borderId="39" xfId="1" applyNumberFormat="1" applyFont="1" applyFill="1" applyBorder="1"/>
    <xf numFmtId="0" fontId="0" fillId="0" borderId="21" xfId="0" applyBorder="1"/>
    <xf numFmtId="0" fontId="0" fillId="10" borderId="57" xfId="0" applyFill="1" applyBorder="1"/>
    <xf numFmtId="164" fontId="16" fillId="0" borderId="5" xfId="1" applyNumberFormat="1" applyFont="1" applyBorder="1"/>
    <xf numFmtId="164" fontId="16" fillId="0" borderId="3" xfId="1" applyNumberFormat="1" applyFont="1" applyBorder="1"/>
    <xf numFmtId="164" fontId="16" fillId="0" borderId="22" xfId="1" applyNumberFormat="1" applyFont="1" applyBorder="1"/>
    <xf numFmtId="0" fontId="1" fillId="3" borderId="29" xfId="0" applyFont="1" applyFill="1" applyBorder="1"/>
    <xf numFmtId="0" fontId="1" fillId="3" borderId="28" xfId="0" applyFont="1" applyFill="1" applyBorder="1"/>
    <xf numFmtId="0" fontId="19" fillId="9" borderId="60" xfId="1" applyFill="1" applyBorder="1"/>
    <xf numFmtId="0" fontId="19" fillId="9" borderId="58" xfId="1" applyFill="1" applyBorder="1"/>
    <xf numFmtId="0" fontId="19" fillId="9" borderId="59" xfId="1" applyFill="1" applyBorder="1"/>
    <xf numFmtId="0" fontId="1" fillId="2" borderId="10" xfId="0" applyFont="1" applyFill="1" applyBorder="1" applyAlignment="1">
      <alignment vertical="center" wrapText="1"/>
    </xf>
    <xf numFmtId="0" fontId="1" fillId="2" borderId="11" xfId="0" applyFont="1" applyFill="1" applyBorder="1" applyAlignment="1">
      <alignment vertical="center" wrapText="1"/>
    </xf>
    <xf numFmtId="3" fontId="1" fillId="2" borderId="11" xfId="0" applyNumberFormat="1" applyFont="1" applyFill="1" applyBorder="1" applyAlignment="1">
      <alignment vertical="center" wrapText="1"/>
    </xf>
    <xf numFmtId="0" fontId="26" fillId="2" borderId="11" xfId="0" applyFont="1" applyFill="1" applyBorder="1" applyAlignment="1">
      <alignment vertical="center" wrapText="1"/>
    </xf>
    <xf numFmtId="0" fontId="1" fillId="2" borderId="11" xfId="0" applyFont="1" applyFill="1" applyBorder="1" applyAlignment="1">
      <alignment horizontal="left" vertical="center" wrapText="1"/>
    </xf>
    <xf numFmtId="0" fontId="26" fillId="2" borderId="11" xfId="0" applyFont="1" applyFill="1" applyBorder="1" applyAlignment="1">
      <alignment horizontal="left" vertical="center" wrapText="1"/>
    </xf>
    <xf numFmtId="0" fontId="1" fillId="6" borderId="12" xfId="0" applyFont="1" applyFill="1" applyBorder="1" applyAlignment="1">
      <alignment vertical="center" wrapText="1"/>
    </xf>
    <xf numFmtId="0" fontId="1" fillId="2" borderId="18" xfId="0" applyFont="1" applyFill="1" applyBorder="1" applyAlignment="1">
      <alignment vertical="center" wrapText="1"/>
    </xf>
    <xf numFmtId="0" fontId="1" fillId="2" borderId="2" xfId="0" applyFont="1" applyFill="1" applyBorder="1" applyAlignment="1">
      <alignment vertical="center" wrapText="1"/>
    </xf>
    <xf numFmtId="3" fontId="1" fillId="2" borderId="2" xfId="0" applyNumberFormat="1" applyFont="1" applyFill="1" applyBorder="1" applyAlignment="1">
      <alignment vertical="center" wrapText="1"/>
    </xf>
    <xf numFmtId="0" fontId="11" fillId="2" borderId="2" xfId="0" applyFont="1" applyFill="1" applyBorder="1" applyAlignment="1">
      <alignment horizontal="left" vertical="center" wrapText="1"/>
    </xf>
    <xf numFmtId="0" fontId="12" fillId="2" borderId="2" xfId="0" applyFont="1" applyFill="1" applyBorder="1" applyAlignment="1">
      <alignment vertical="center" wrapText="1"/>
    </xf>
    <xf numFmtId="0" fontId="18" fillId="2" borderId="2" xfId="0" applyFont="1" applyFill="1" applyBorder="1" applyAlignment="1">
      <alignment vertical="center" wrapText="1"/>
    </xf>
    <xf numFmtId="0" fontId="0" fillId="6" borderId="19" xfId="0" applyFill="1" applyBorder="1" applyAlignment="1">
      <alignment vertical="center" wrapText="1"/>
    </xf>
    <xf numFmtId="0" fontId="23" fillId="12" borderId="1" xfId="0" applyFont="1" applyFill="1" applyBorder="1" applyAlignment="1">
      <alignment vertical="center" wrapText="1"/>
    </xf>
    <xf numFmtId="0" fontId="6" fillId="12" borderId="3" xfId="0" applyFont="1" applyFill="1" applyBorder="1" applyAlignment="1">
      <alignment vertical="center" wrapText="1"/>
    </xf>
    <xf numFmtId="3" fontId="6" fillId="12" borderId="3" xfId="0" applyNumberFormat="1" applyFont="1" applyFill="1" applyBorder="1" applyAlignment="1">
      <alignment horizontal="right" vertical="center" wrapText="1"/>
    </xf>
    <xf numFmtId="0" fontId="6" fillId="12" borderId="3" xfId="0" applyFont="1" applyFill="1" applyBorder="1" applyAlignment="1">
      <alignment vertical="center"/>
    </xf>
    <xf numFmtId="0" fontId="6" fillId="0" borderId="6" xfId="0" applyFont="1" applyBorder="1" applyAlignment="1">
      <alignment vertical="center" wrapText="1"/>
    </xf>
    <xf numFmtId="0" fontId="6" fillId="0" borderId="5" xfId="0" applyFont="1" applyBorder="1" applyAlignment="1">
      <alignment vertical="center" wrapText="1"/>
    </xf>
    <xf numFmtId="3" fontId="6" fillId="0" borderId="5" xfId="0" applyNumberFormat="1" applyFont="1" applyBorder="1" applyAlignment="1">
      <alignment vertical="center" wrapText="1"/>
    </xf>
    <xf numFmtId="0" fontId="9" fillId="0" borderId="5" xfId="0" applyFont="1" applyBorder="1" applyAlignment="1">
      <alignment vertical="center" wrapText="1"/>
    </xf>
    <xf numFmtId="0" fontId="6" fillId="0" borderId="5" xfId="0" applyFont="1" applyBorder="1" applyAlignment="1">
      <alignment vertical="center"/>
    </xf>
    <xf numFmtId="0" fontId="23" fillId="0" borderId="39" xfId="0" applyFont="1" applyBorder="1" applyAlignment="1">
      <alignment vertical="center" wrapText="1"/>
    </xf>
    <xf numFmtId="3" fontId="6" fillId="0" borderId="39" xfId="0" applyNumberFormat="1" applyFont="1" applyBorder="1" applyAlignment="1">
      <alignment vertical="center" wrapText="1"/>
    </xf>
    <xf numFmtId="0" fontId="6" fillId="0" borderId="39" xfId="0" applyFont="1" applyBorder="1" applyAlignment="1">
      <alignment vertical="center" wrapText="1"/>
    </xf>
    <xf numFmtId="0" fontId="6" fillId="0" borderId="7" xfId="0" applyFont="1" applyBorder="1" applyAlignment="1">
      <alignment vertical="center" wrapText="1"/>
    </xf>
    <xf numFmtId="0" fontId="23" fillId="0" borderId="36" xfId="0" applyFont="1" applyBorder="1" applyAlignment="1">
      <alignment vertical="center" wrapText="1"/>
    </xf>
    <xf numFmtId="3" fontId="37" fillId="0" borderId="36" xfId="0" applyNumberFormat="1" applyFont="1" applyBorder="1" applyAlignment="1">
      <alignment vertical="center"/>
    </xf>
    <xf numFmtId="0" fontId="6" fillId="0" borderId="36" xfId="0" applyFont="1" applyBorder="1" applyAlignment="1">
      <alignment vertical="center" wrapText="1"/>
    </xf>
    <xf numFmtId="0" fontId="23" fillId="12" borderId="7" xfId="0" applyFont="1" applyFill="1" applyBorder="1" applyAlignment="1">
      <alignment vertical="center" wrapText="1"/>
    </xf>
    <xf numFmtId="0" fontId="6" fillId="12" borderId="36" xfId="0" applyFont="1" applyFill="1" applyBorder="1" applyAlignment="1">
      <alignment vertical="center" wrapText="1"/>
    </xf>
    <xf numFmtId="3" fontId="6" fillId="12" borderId="36" xfId="0" applyNumberFormat="1" applyFont="1" applyFill="1" applyBorder="1" applyAlignment="1">
      <alignment vertical="center" wrapText="1"/>
    </xf>
    <xf numFmtId="0" fontId="6" fillId="12" borderId="5" xfId="0" applyFont="1" applyFill="1" applyBorder="1" applyAlignment="1">
      <alignment vertical="center" wrapText="1"/>
    </xf>
    <xf numFmtId="0" fontId="6" fillId="12" borderId="5" xfId="0" applyFont="1" applyFill="1" applyBorder="1" applyAlignment="1">
      <alignment vertical="center"/>
    </xf>
    <xf numFmtId="0" fontId="21" fillId="0" borderId="6" xfId="0" applyFont="1" applyBorder="1" applyAlignment="1">
      <alignment vertical="center" wrapText="1"/>
    </xf>
    <xf numFmtId="3" fontId="21" fillId="0" borderId="5" xfId="0" applyNumberFormat="1" applyFont="1" applyBorder="1" applyAlignment="1">
      <alignment vertical="center" wrapText="1"/>
    </xf>
    <xf numFmtId="0" fontId="21" fillId="0" borderId="5" xfId="0" applyFont="1" applyBorder="1" applyAlignment="1">
      <alignment vertical="center" wrapText="1"/>
    </xf>
    <xf numFmtId="0" fontId="21" fillId="0" borderId="5" xfId="0" applyFont="1" applyBorder="1" applyAlignment="1">
      <alignment vertical="center"/>
    </xf>
    <xf numFmtId="0" fontId="31" fillId="0" borderId="5" xfId="0" applyFont="1" applyBorder="1" applyAlignment="1">
      <alignment vertical="center" wrapText="1"/>
    </xf>
    <xf numFmtId="0" fontId="23" fillId="12" borderId="6" xfId="0" applyFont="1" applyFill="1" applyBorder="1" applyAlignment="1">
      <alignment vertical="center" wrapText="1"/>
    </xf>
    <xf numFmtId="3" fontId="6" fillId="12" borderId="5" xfId="0" applyNumberFormat="1" applyFont="1" applyFill="1" applyBorder="1" applyAlignment="1">
      <alignment vertical="center" wrapText="1"/>
    </xf>
    <xf numFmtId="0" fontId="32" fillId="0" borderId="5" xfId="0" applyFont="1" applyBorder="1" applyAlignment="1">
      <alignment vertical="center" wrapText="1"/>
    </xf>
    <xf numFmtId="0" fontId="6" fillId="13" borderId="5" xfId="0" applyFont="1" applyFill="1" applyBorder="1" applyAlignment="1">
      <alignment vertical="center" wrapText="1"/>
    </xf>
    <xf numFmtId="0" fontId="25" fillId="0" borderId="5" xfId="0" applyFont="1" applyBorder="1" applyAlignment="1">
      <alignment vertical="center" wrapText="1"/>
    </xf>
    <xf numFmtId="0" fontId="5" fillId="0" borderId="5" xfId="0" applyFont="1" applyBorder="1" applyAlignment="1">
      <alignment vertical="center" wrapText="1"/>
    </xf>
    <xf numFmtId="0" fontId="5" fillId="0" borderId="5" xfId="0" applyFont="1" applyBorder="1" applyAlignment="1">
      <alignment vertical="center"/>
    </xf>
    <xf numFmtId="0" fontId="40" fillId="12" borderId="6" xfId="0" applyFont="1" applyFill="1" applyBorder="1" applyAlignment="1">
      <alignment vertical="center" wrapText="1"/>
    </xf>
    <xf numFmtId="0" fontId="38" fillId="12" borderId="5" xfId="0" applyFont="1" applyFill="1" applyBorder="1" applyAlignment="1">
      <alignment vertical="center" wrapText="1"/>
    </xf>
    <xf numFmtId="3" fontId="38" fillId="12" borderId="5" xfId="0" applyNumberFormat="1" applyFont="1" applyFill="1" applyBorder="1" applyAlignment="1">
      <alignment vertical="center" wrapText="1"/>
    </xf>
    <xf numFmtId="0" fontId="36" fillId="12" borderId="5" xfId="0" applyFont="1" applyFill="1" applyBorder="1" applyAlignment="1">
      <alignment vertical="center" wrapText="1"/>
    </xf>
    <xf numFmtId="0" fontId="38" fillId="12" borderId="5" xfId="0" applyFont="1" applyFill="1" applyBorder="1" applyAlignment="1">
      <alignment vertical="center"/>
    </xf>
    <xf numFmtId="0" fontId="38" fillId="0" borderId="6" xfId="0" applyFont="1" applyBorder="1" applyAlignment="1">
      <alignment vertical="center" wrapText="1"/>
    </xf>
    <xf numFmtId="0" fontId="38" fillId="0" borderId="5" xfId="0" applyFont="1" applyBorder="1" applyAlignment="1">
      <alignment vertical="center" wrapText="1"/>
    </xf>
    <xf numFmtId="3" fontId="38" fillId="0" borderId="5" xfId="0" applyNumberFormat="1" applyFont="1" applyBorder="1" applyAlignment="1">
      <alignment vertical="center" wrapText="1"/>
    </xf>
    <xf numFmtId="0" fontId="39" fillId="0" borderId="5" xfId="0" applyFont="1" applyBorder="1" applyAlignment="1">
      <alignment vertical="center" wrapText="1"/>
    </xf>
    <xf numFmtId="0" fontId="38" fillId="0" borderId="5" xfId="0" applyFont="1" applyBorder="1" applyAlignment="1">
      <alignment vertical="center"/>
    </xf>
    <xf numFmtId="0" fontId="36" fillId="0" borderId="5" xfId="0" applyFont="1" applyBorder="1" applyAlignment="1">
      <alignment vertical="center" wrapText="1"/>
    </xf>
    <xf numFmtId="0" fontId="23" fillId="12" borderId="34" xfId="0" applyFont="1" applyFill="1" applyBorder="1" applyAlignment="1">
      <alignment vertical="center" wrapText="1"/>
    </xf>
    <xf numFmtId="0" fontId="6" fillId="12" borderId="39" xfId="0" applyFont="1" applyFill="1" applyBorder="1" applyAlignment="1">
      <alignment vertical="center" wrapText="1"/>
    </xf>
    <xf numFmtId="3" fontId="6" fillId="12" borderId="39" xfId="0" applyNumberFormat="1" applyFont="1" applyFill="1" applyBorder="1" applyAlignment="1">
      <alignment vertical="center" wrapText="1"/>
    </xf>
    <xf numFmtId="0" fontId="27" fillId="12" borderId="39" xfId="0" applyFont="1" applyFill="1" applyBorder="1" applyAlignment="1">
      <alignment vertical="center" wrapText="1"/>
    </xf>
    <xf numFmtId="0" fontId="6" fillId="12" borderId="39" xfId="0" applyFont="1" applyFill="1" applyBorder="1" applyAlignment="1">
      <alignment vertical="center"/>
    </xf>
    <xf numFmtId="0" fontId="33" fillId="0" borderId="36" xfId="0" applyFont="1" applyBorder="1" applyAlignment="1">
      <alignment vertical="center" wrapText="1"/>
    </xf>
    <xf numFmtId="0" fontId="6" fillId="0" borderId="36" xfId="0" applyFont="1" applyBorder="1" applyAlignment="1">
      <alignment vertical="center"/>
    </xf>
    <xf numFmtId="0" fontId="0" fillId="0" borderId="36" xfId="0" applyBorder="1" applyAlignment="1">
      <alignment vertical="center" wrapText="1"/>
    </xf>
    <xf numFmtId="0" fontId="0" fillId="0" borderId="55" xfId="0" applyBorder="1" applyAlignment="1">
      <alignment horizontal="center" vertical="center" wrapText="1"/>
    </xf>
    <xf numFmtId="0" fontId="0" fillId="0" borderId="36" xfId="0" applyBorder="1" applyAlignment="1">
      <alignment vertical="center"/>
    </xf>
    <xf numFmtId="0" fontId="6" fillId="12" borderId="6" xfId="0" applyFont="1" applyFill="1" applyBorder="1" applyAlignment="1">
      <alignment vertical="center" wrapText="1"/>
    </xf>
    <xf numFmtId="0" fontId="26" fillId="7" borderId="47" xfId="0" applyFont="1" applyFill="1" applyBorder="1" applyAlignment="1">
      <alignment vertical="center" wrapText="1"/>
    </xf>
    <xf numFmtId="0" fontId="26" fillId="7" borderId="48" xfId="0" applyFont="1" applyFill="1" applyBorder="1" applyAlignment="1">
      <alignment vertical="center" wrapText="1"/>
    </xf>
    <xf numFmtId="3" fontId="26" fillId="7" borderId="49" xfId="0" applyNumberFormat="1" applyFont="1" applyFill="1" applyBorder="1" applyAlignment="1">
      <alignment vertical="center" wrapText="1"/>
    </xf>
    <xf numFmtId="0" fontId="0" fillId="0" borderId="0" xfId="0" applyAlignment="1">
      <alignment vertical="center" wrapText="1"/>
    </xf>
    <xf numFmtId="0" fontId="0" fillId="0" borderId="0" xfId="0" applyAlignment="1">
      <alignment horizontal="left" vertical="center" wrapText="1"/>
    </xf>
    <xf numFmtId="0" fontId="0" fillId="15" borderId="36" xfId="0" applyFill="1" applyBorder="1" applyAlignment="1" applyProtection="1">
      <alignment wrapText="1"/>
      <protection locked="0"/>
    </xf>
    <xf numFmtId="0" fontId="0" fillId="15" borderId="36" xfId="0" applyFill="1" applyBorder="1" applyAlignment="1">
      <alignment wrapText="1"/>
    </xf>
    <xf numFmtId="0" fontId="0" fillId="0" borderId="35" xfId="0" applyBorder="1"/>
    <xf numFmtId="0" fontId="10" fillId="0" borderId="35" xfId="0" applyFont="1" applyBorder="1"/>
    <xf numFmtId="0" fontId="45" fillId="0" borderId="0" xfId="0" applyFont="1"/>
    <xf numFmtId="0" fontId="0" fillId="0" borderId="38" xfId="0" applyBorder="1" applyAlignment="1">
      <alignment horizontal="center" wrapText="1"/>
    </xf>
    <xf numFmtId="0" fontId="0" fillId="0" borderId="46" xfId="0" applyBorder="1" applyAlignment="1">
      <alignment horizontal="center" wrapText="1"/>
    </xf>
    <xf numFmtId="0" fontId="0" fillId="0" borderId="38" xfId="0" applyBorder="1" applyAlignment="1">
      <alignment wrapText="1"/>
    </xf>
    <xf numFmtId="0" fontId="0" fillId="0" borderId="46" xfId="0" applyBorder="1" applyAlignment="1">
      <alignment wrapText="1"/>
    </xf>
    <xf numFmtId="0" fontId="2" fillId="10" borderId="36" xfId="0" applyFont="1" applyFill="1" applyBorder="1" applyAlignment="1" applyProtection="1">
      <alignment horizontal="left" vertical="center" wrapText="1" indent="1"/>
      <protection locked="0"/>
    </xf>
    <xf numFmtId="0" fontId="2" fillId="10" borderId="36" xfId="0" applyFont="1" applyFill="1" applyBorder="1" applyAlignment="1" applyProtection="1">
      <alignment horizontal="left" vertical="center" wrapText="1"/>
      <protection locked="0"/>
    </xf>
    <xf numFmtId="0" fontId="0" fillId="10" borderId="36" xfId="0" applyFill="1" applyBorder="1" applyAlignment="1" applyProtection="1">
      <alignment wrapText="1"/>
      <protection locked="0"/>
    </xf>
    <xf numFmtId="3" fontId="0" fillId="10" borderId="36" xfId="0" applyNumberFormat="1" applyFill="1" applyBorder="1" applyAlignment="1" applyProtection="1">
      <alignment wrapText="1"/>
      <protection locked="0"/>
    </xf>
    <xf numFmtId="0" fontId="16" fillId="10" borderId="36" xfId="0" applyFont="1" applyFill="1" applyBorder="1" applyAlignment="1" applyProtection="1">
      <alignment horizontal="right" wrapText="1"/>
      <protection locked="0"/>
    </xf>
    <xf numFmtId="0" fontId="16" fillId="10" borderId="36" xfId="0" applyFont="1" applyFill="1" applyBorder="1" applyAlignment="1" applyProtection="1">
      <alignment wrapText="1"/>
      <protection locked="0"/>
    </xf>
    <xf numFmtId="0" fontId="21" fillId="10" borderId="36" xfId="0" applyFont="1" applyFill="1" applyBorder="1" applyAlignment="1" applyProtection="1">
      <alignment wrapText="1"/>
      <protection locked="0"/>
    </xf>
    <xf numFmtId="0" fontId="28" fillId="10" borderId="36" xfId="0" applyFont="1" applyFill="1" applyBorder="1" applyAlignment="1">
      <alignment wrapText="1"/>
    </xf>
    <xf numFmtId="0" fontId="42" fillId="10" borderId="36" xfId="2" applyFont="1" applyFill="1" applyBorder="1" applyProtection="1">
      <protection locked="0"/>
    </xf>
    <xf numFmtId="0" fontId="0" fillId="10" borderId="0" xfId="0" applyFill="1" applyProtection="1">
      <protection locked="0"/>
    </xf>
    <xf numFmtId="0" fontId="42" fillId="10" borderId="36" xfId="2" applyFont="1" applyFill="1" applyBorder="1" applyAlignment="1" applyProtection="1">
      <alignment wrapText="1"/>
      <protection locked="0"/>
    </xf>
    <xf numFmtId="0" fontId="0" fillId="16" borderId="36" xfId="0" applyFill="1" applyBorder="1" applyAlignment="1" applyProtection="1">
      <alignment wrapText="1"/>
      <protection locked="0"/>
    </xf>
    <xf numFmtId="0" fontId="0" fillId="16" borderId="0" xfId="0" applyFill="1" applyProtection="1">
      <protection locked="0"/>
    </xf>
    <xf numFmtId="0" fontId="2" fillId="16" borderId="36" xfId="0" applyFont="1" applyFill="1" applyBorder="1" applyAlignment="1" applyProtection="1">
      <alignment wrapText="1"/>
      <protection locked="0"/>
    </xf>
    <xf numFmtId="0" fontId="2" fillId="16" borderId="36" xfId="0" applyFont="1" applyFill="1" applyBorder="1" applyAlignment="1" applyProtection="1">
      <alignment horizontal="left" vertical="center" wrapText="1" indent="1"/>
      <protection locked="0"/>
    </xf>
    <xf numFmtId="0" fontId="2" fillId="10" borderId="36" xfId="0" applyFont="1" applyFill="1" applyBorder="1" applyAlignment="1" applyProtection="1">
      <alignment wrapText="1"/>
      <protection locked="0"/>
    </xf>
    <xf numFmtId="0" fontId="2" fillId="10" borderId="36" xfId="0" applyFont="1" applyFill="1" applyBorder="1" applyAlignment="1" applyProtection="1">
      <alignment vertical="center" wrapText="1"/>
      <protection locked="0"/>
    </xf>
    <xf numFmtId="0" fontId="0" fillId="10" borderId="36" xfId="0" applyFill="1" applyBorder="1" applyAlignment="1" applyProtection="1">
      <alignment horizontal="right" wrapText="1"/>
      <protection locked="0"/>
    </xf>
    <xf numFmtId="0" fontId="6" fillId="10" borderId="36" xfId="0" applyFont="1" applyFill="1" applyBorder="1" applyAlignment="1" applyProtection="1">
      <alignment wrapText="1"/>
      <protection locked="0"/>
    </xf>
    <xf numFmtId="0" fontId="35" fillId="10" borderId="36" xfId="0" applyFont="1" applyFill="1" applyBorder="1"/>
    <xf numFmtId="0" fontId="39" fillId="10" borderId="36" xfId="0" applyFont="1" applyFill="1" applyBorder="1" applyAlignment="1" applyProtection="1">
      <alignment wrapText="1"/>
      <protection locked="0"/>
    </xf>
    <xf numFmtId="0" fontId="35" fillId="10" borderId="36" xfId="0" applyFont="1" applyFill="1" applyBorder="1" applyAlignment="1" applyProtection="1">
      <alignment wrapText="1"/>
      <protection locked="0"/>
    </xf>
    <xf numFmtId="3" fontId="0" fillId="5" borderId="36" xfId="0" applyNumberFormat="1" applyFill="1" applyBorder="1" applyAlignment="1" applyProtection="1">
      <alignment wrapText="1"/>
      <protection locked="0"/>
    </xf>
    <xf numFmtId="0" fontId="0" fillId="5" borderId="36" xfId="0" applyFill="1" applyBorder="1" applyAlignment="1" applyProtection="1">
      <alignment horizontal="right" wrapText="1"/>
      <protection locked="0"/>
    </xf>
    <xf numFmtId="0" fontId="0" fillId="5" borderId="36" xfId="0" applyFill="1" applyBorder="1" applyAlignment="1">
      <alignment wrapText="1"/>
    </xf>
    <xf numFmtId="0" fontId="38" fillId="5" borderId="36" xfId="0" applyFont="1" applyFill="1" applyBorder="1" applyAlignment="1">
      <alignment wrapText="1"/>
    </xf>
    <xf numFmtId="0" fontId="41" fillId="5" borderId="36" xfId="0" applyFont="1" applyFill="1" applyBorder="1" applyProtection="1">
      <protection locked="0"/>
    </xf>
    <xf numFmtId="0" fontId="16" fillId="17" borderId="36" xfId="0" applyFont="1" applyFill="1" applyBorder="1" applyAlignment="1" applyProtection="1">
      <alignment horizontal="left" vertical="center" wrapText="1" indent="1"/>
      <protection locked="0"/>
    </xf>
    <xf numFmtId="0" fontId="0" fillId="17" borderId="36" xfId="0" applyFill="1" applyBorder="1" applyAlignment="1" applyProtection="1">
      <alignment wrapText="1"/>
      <protection locked="0"/>
    </xf>
    <xf numFmtId="3" fontId="0" fillId="17" borderId="36" xfId="0" applyNumberFormat="1" applyFill="1" applyBorder="1" applyAlignment="1" applyProtection="1">
      <alignment wrapText="1"/>
      <protection locked="0"/>
    </xf>
    <xf numFmtId="0" fontId="0" fillId="17" borderId="36" xfId="0" applyFill="1" applyBorder="1" applyAlignment="1" applyProtection="1">
      <alignment horizontal="right" wrapText="1"/>
      <protection locked="0"/>
    </xf>
    <xf numFmtId="0" fontId="16" fillId="17" borderId="36" xfId="0" applyFont="1" applyFill="1" applyBorder="1" applyAlignment="1" applyProtection="1">
      <alignment wrapText="1"/>
      <protection locked="0"/>
    </xf>
    <xf numFmtId="0" fontId="6" fillId="17" borderId="36" xfId="0" applyFont="1" applyFill="1" applyBorder="1" applyAlignment="1" applyProtection="1">
      <alignment wrapText="1"/>
      <protection locked="0"/>
    </xf>
    <xf numFmtId="0" fontId="21" fillId="17" borderId="36" xfId="0" applyFont="1" applyFill="1" applyBorder="1" applyAlignment="1" applyProtection="1">
      <alignment wrapText="1"/>
      <protection locked="0"/>
    </xf>
    <xf numFmtId="0" fontId="28" fillId="17" borderId="36" xfId="0" applyFont="1" applyFill="1" applyBorder="1" applyAlignment="1">
      <alignment wrapText="1"/>
    </xf>
    <xf numFmtId="0" fontId="41" fillId="17" borderId="36" xfId="0" applyFont="1" applyFill="1" applyBorder="1" applyProtection="1">
      <protection locked="0"/>
    </xf>
    <xf numFmtId="0" fontId="0" fillId="17" borderId="0" xfId="0" applyFill="1" applyProtection="1">
      <protection locked="0"/>
    </xf>
    <xf numFmtId="3" fontId="2" fillId="17" borderId="36" xfId="0" applyNumberFormat="1" applyFont="1" applyFill="1" applyBorder="1" applyAlignment="1" applyProtection="1">
      <alignment wrapText="1"/>
      <protection locked="0"/>
    </xf>
    <xf numFmtId="0" fontId="16" fillId="18" borderId="3" xfId="0" applyFont="1" applyFill="1" applyBorder="1" applyAlignment="1" applyProtection="1">
      <alignment wrapText="1"/>
      <protection locked="0"/>
    </xf>
    <xf numFmtId="0" fontId="0" fillId="18" borderId="1" xfId="0" applyFill="1" applyBorder="1" applyAlignment="1">
      <alignment wrapText="1"/>
    </xf>
    <xf numFmtId="3" fontId="2" fillId="18" borderId="1" xfId="0" applyNumberFormat="1" applyFont="1" applyFill="1" applyBorder="1" applyAlignment="1" applyProtection="1">
      <alignment wrapText="1"/>
      <protection locked="0"/>
    </xf>
    <xf numFmtId="0" fontId="0" fillId="18" borderId="1" xfId="0" applyFill="1" applyBorder="1" applyAlignment="1" applyProtection="1">
      <alignment wrapText="1"/>
      <protection locked="0"/>
    </xf>
    <xf numFmtId="0" fontId="0" fillId="18" borderId="16" xfId="0" applyFill="1" applyBorder="1" applyAlignment="1" applyProtection="1">
      <alignment horizontal="right" wrapText="1"/>
      <protection locked="0"/>
    </xf>
    <xf numFmtId="0" fontId="2" fillId="18" borderId="1" xfId="0" applyFont="1" applyFill="1" applyBorder="1" applyAlignment="1">
      <alignment wrapText="1"/>
    </xf>
    <xf numFmtId="0" fontId="6" fillId="18" borderId="1" xfId="0" applyFont="1" applyFill="1" applyBorder="1" applyAlignment="1" applyProtection="1">
      <alignment wrapText="1"/>
      <protection locked="0"/>
    </xf>
    <xf numFmtId="0" fontId="0" fillId="18" borderId="36" xfId="0" applyFill="1" applyBorder="1" applyAlignment="1" applyProtection="1">
      <alignment wrapText="1"/>
      <protection locked="0"/>
    </xf>
    <xf numFmtId="0" fontId="16" fillId="18" borderId="36" xfId="0" applyFont="1" applyFill="1" applyBorder="1" applyAlignment="1" applyProtection="1">
      <alignment wrapText="1"/>
      <protection locked="0"/>
    </xf>
    <xf numFmtId="0" fontId="21" fillId="18" borderId="36" xfId="0" applyFont="1" applyFill="1" applyBorder="1" applyAlignment="1" applyProtection="1">
      <alignment wrapText="1"/>
      <protection locked="0"/>
    </xf>
    <xf numFmtId="0" fontId="28" fillId="18" borderId="36" xfId="0" applyFont="1" applyFill="1" applyBorder="1" applyAlignment="1">
      <alignment wrapText="1"/>
    </xf>
    <xf numFmtId="0" fontId="39" fillId="18" borderId="4" xfId="0" applyFont="1" applyFill="1" applyBorder="1" applyProtection="1">
      <protection locked="0"/>
    </xf>
    <xf numFmtId="0" fontId="0" fillId="18" borderId="0" xfId="0" applyFill="1" applyProtection="1">
      <protection locked="0"/>
    </xf>
    <xf numFmtId="0" fontId="2" fillId="18" borderId="36" xfId="0" applyFont="1" applyFill="1" applyBorder="1" applyAlignment="1" applyProtection="1">
      <alignment wrapText="1"/>
      <protection locked="0"/>
    </xf>
    <xf numFmtId="2" fontId="6" fillId="18" borderId="36" xfId="0" applyNumberFormat="1" applyFont="1" applyFill="1" applyBorder="1" applyProtection="1">
      <protection locked="0"/>
    </xf>
    <xf numFmtId="0" fontId="0" fillId="18" borderId="36" xfId="0" applyFill="1" applyBorder="1" applyAlignment="1" applyProtection="1">
      <alignment horizontal="right" wrapText="1"/>
      <protection locked="0"/>
    </xf>
    <xf numFmtId="0" fontId="6" fillId="18" borderId="36" xfId="0" applyFont="1" applyFill="1" applyBorder="1" applyAlignment="1" applyProtection="1">
      <alignment wrapText="1"/>
      <protection locked="0"/>
    </xf>
    <xf numFmtId="0" fontId="41" fillId="18" borderId="36" xfId="0" applyFont="1" applyFill="1" applyBorder="1" applyProtection="1">
      <protection locked="0"/>
    </xf>
    <xf numFmtId="0" fontId="0" fillId="9" borderId="0" xfId="0" applyFill="1" applyProtection="1">
      <protection locked="0"/>
    </xf>
    <xf numFmtId="0" fontId="6" fillId="19" borderId="36" xfId="0" applyFont="1" applyFill="1" applyBorder="1" applyAlignment="1">
      <alignment wrapText="1"/>
    </xf>
    <xf numFmtId="0" fontId="0" fillId="19" borderId="36" xfId="0" applyFill="1" applyBorder="1" applyAlignment="1" applyProtection="1">
      <alignment wrapText="1"/>
      <protection locked="0"/>
    </xf>
    <xf numFmtId="0" fontId="2" fillId="19" borderId="36" xfId="0" applyFont="1" applyFill="1" applyBorder="1" applyAlignment="1">
      <alignment wrapText="1"/>
    </xf>
    <xf numFmtId="0" fontId="0" fillId="19" borderId="0" xfId="0" applyFill="1" applyProtection="1">
      <protection locked="0"/>
    </xf>
    <xf numFmtId="3" fontId="0" fillId="19" borderId="36" xfId="0" applyNumberFormat="1" applyFill="1" applyBorder="1" applyAlignment="1" applyProtection="1">
      <alignment wrapText="1"/>
      <protection locked="0"/>
    </xf>
    <xf numFmtId="0" fontId="0" fillId="19" borderId="36" xfId="0" applyFill="1" applyBorder="1" applyAlignment="1" applyProtection="1">
      <alignment horizontal="right" wrapText="1"/>
      <protection locked="0"/>
    </xf>
    <xf numFmtId="0" fontId="6" fillId="19" borderId="36" xfId="0" applyFont="1" applyFill="1" applyBorder="1" applyAlignment="1" applyProtection="1">
      <alignment wrapText="1"/>
      <protection locked="0"/>
    </xf>
    <xf numFmtId="0" fontId="16" fillId="19" borderId="36" xfId="0" applyFont="1" applyFill="1" applyBorder="1" applyAlignment="1" applyProtection="1">
      <alignment wrapText="1"/>
      <protection locked="0"/>
    </xf>
    <xf numFmtId="0" fontId="21" fillId="19" borderId="36" xfId="0" applyFont="1" applyFill="1" applyBorder="1" applyAlignment="1" applyProtection="1">
      <alignment wrapText="1"/>
      <protection locked="0"/>
    </xf>
    <xf numFmtId="0" fontId="28" fillId="19" borderId="36" xfId="0" applyFont="1" applyFill="1" applyBorder="1" applyAlignment="1">
      <alignment wrapText="1"/>
    </xf>
    <xf numFmtId="0" fontId="0" fillId="19" borderId="36" xfId="0" applyFill="1" applyBorder="1" applyProtection="1">
      <protection locked="0"/>
    </xf>
    <xf numFmtId="0" fontId="41" fillId="19" borderId="36" xfId="0" applyFont="1" applyFill="1" applyBorder="1" applyProtection="1">
      <protection locked="0"/>
    </xf>
    <xf numFmtId="0" fontId="0" fillId="19" borderId="0" xfId="0" applyFill="1" applyAlignment="1" applyProtection="1">
      <alignment wrapText="1"/>
      <protection locked="0"/>
    </xf>
    <xf numFmtId="0" fontId="0" fillId="19" borderId="1" xfId="0" applyFill="1" applyBorder="1" applyAlignment="1" applyProtection="1">
      <alignment wrapText="1"/>
      <protection locked="0"/>
    </xf>
    <xf numFmtId="3" fontId="0" fillId="19" borderId="1" xfId="0" applyNumberFormat="1" applyFill="1" applyBorder="1" applyAlignment="1" applyProtection="1">
      <alignment wrapText="1"/>
      <protection locked="0"/>
    </xf>
    <xf numFmtId="0" fontId="0" fillId="19" borderId="16" xfId="0" applyFill="1" applyBorder="1" applyAlignment="1" applyProtection="1">
      <alignment horizontal="right" wrapText="1"/>
      <protection locked="0"/>
    </xf>
    <xf numFmtId="0" fontId="2" fillId="19" borderId="1" xfId="0" applyFont="1" applyFill="1" applyBorder="1" applyAlignment="1" applyProtection="1">
      <alignment wrapText="1"/>
      <protection locked="0"/>
    </xf>
    <xf numFmtId="0" fontId="6" fillId="19" borderId="1" xfId="0" applyFont="1" applyFill="1" applyBorder="1" applyAlignment="1" applyProtection="1">
      <alignment wrapText="1"/>
      <protection locked="0"/>
    </xf>
    <xf numFmtId="0" fontId="0" fillId="20" borderId="36" xfId="0" applyFill="1" applyBorder="1" applyAlignment="1" applyProtection="1">
      <alignment wrapText="1"/>
      <protection locked="0"/>
    </xf>
    <xf numFmtId="0" fontId="0" fillId="20" borderId="0" xfId="0" applyFill="1" applyAlignment="1" applyProtection="1">
      <alignment wrapText="1"/>
      <protection locked="0"/>
    </xf>
    <xf numFmtId="0" fontId="0" fillId="20" borderId="0" xfId="0" applyFill="1" applyAlignment="1">
      <alignment wrapText="1"/>
    </xf>
    <xf numFmtId="0" fontId="0" fillId="20" borderId="0" xfId="0" applyFill="1" applyProtection="1">
      <protection locked="0"/>
    </xf>
    <xf numFmtId="0" fontId="0" fillId="21" borderId="36" xfId="0" applyFill="1" applyBorder="1" applyAlignment="1" applyProtection="1">
      <alignment wrapText="1"/>
      <protection locked="0"/>
    </xf>
    <xf numFmtId="0" fontId="0" fillId="21" borderId="0" xfId="0" applyFill="1" applyProtection="1">
      <protection locked="0"/>
    </xf>
    <xf numFmtId="0" fontId="0" fillId="22" borderId="0" xfId="0" applyFill="1" applyProtection="1">
      <protection locked="0"/>
    </xf>
    <xf numFmtId="3" fontId="0" fillId="16" borderId="36" xfId="0" applyNumberFormat="1" applyFill="1" applyBorder="1" applyAlignment="1" applyProtection="1">
      <alignment wrapText="1"/>
      <protection locked="0"/>
    </xf>
    <xf numFmtId="0" fontId="0" fillId="16" borderId="36" xfId="0" applyFill="1" applyBorder="1" applyAlignment="1" applyProtection="1">
      <alignment horizontal="right" wrapText="1"/>
      <protection locked="0"/>
    </xf>
    <xf numFmtId="0" fontId="16" fillId="16" borderId="36" xfId="0" applyFont="1" applyFill="1" applyBorder="1" applyAlignment="1" applyProtection="1">
      <alignment wrapText="1"/>
      <protection locked="0"/>
    </xf>
    <xf numFmtId="0" fontId="21" fillId="16" borderId="36" xfId="0" applyFont="1" applyFill="1" applyBorder="1" applyAlignment="1" applyProtection="1">
      <alignment wrapText="1"/>
      <protection locked="0"/>
    </xf>
    <xf numFmtId="0" fontId="28" fillId="16" borderId="36" xfId="0" applyFont="1" applyFill="1" applyBorder="1" applyAlignment="1">
      <alignment wrapText="1"/>
    </xf>
    <xf numFmtId="0" fontId="41" fillId="16" borderId="36" xfId="0" applyFont="1" applyFill="1" applyBorder="1" applyProtection="1">
      <protection locked="0"/>
    </xf>
    <xf numFmtId="0" fontId="47" fillId="19" borderId="36" xfId="0" applyFont="1" applyFill="1" applyBorder="1" applyAlignment="1" applyProtection="1">
      <alignment wrapText="1"/>
      <protection locked="0"/>
    </xf>
    <xf numFmtId="0" fontId="47" fillId="18" borderId="36" xfId="0" applyFont="1" applyFill="1" applyBorder="1" applyAlignment="1" applyProtection="1">
      <alignment wrapText="1"/>
      <protection locked="0"/>
    </xf>
    <xf numFmtId="3" fontId="2" fillId="5" borderId="36" xfId="0" applyNumberFormat="1" applyFont="1" applyFill="1" applyBorder="1" applyAlignment="1">
      <alignment vertical="center" wrapText="1"/>
    </xf>
    <xf numFmtId="3" fontId="0" fillId="0" borderId="36" xfId="0" applyNumberFormat="1" applyBorder="1"/>
    <xf numFmtId="3" fontId="0" fillId="0" borderId="0" xfId="0" applyNumberFormat="1"/>
    <xf numFmtId="0" fontId="43" fillId="18" borderId="36" xfId="0" applyFont="1" applyFill="1" applyBorder="1" applyAlignment="1" applyProtection="1">
      <alignment wrapText="1"/>
      <protection locked="0"/>
    </xf>
    <xf numFmtId="3" fontId="0" fillId="5" borderId="36" xfId="0" applyNumberFormat="1" applyFill="1" applyBorder="1" applyAlignment="1">
      <alignment wrapText="1"/>
    </xf>
    <xf numFmtId="0" fontId="15" fillId="5" borderId="36" xfId="0" applyFont="1" applyFill="1" applyBorder="1" applyAlignment="1">
      <alignment wrapText="1"/>
    </xf>
    <xf numFmtId="165" fontId="15" fillId="5" borderId="36" xfId="0" applyNumberFormat="1" applyFont="1" applyFill="1" applyBorder="1" applyAlignment="1">
      <alignment wrapText="1"/>
    </xf>
    <xf numFmtId="3" fontId="16" fillId="5" borderId="36" xfId="0" applyNumberFormat="1" applyFont="1" applyFill="1" applyBorder="1" applyAlignment="1">
      <alignment wrapText="1"/>
    </xf>
    <xf numFmtId="0" fontId="15" fillId="5" borderId="36" xfId="0" applyFont="1" applyFill="1" applyBorder="1" applyAlignment="1" applyProtection="1">
      <alignment wrapText="1"/>
      <protection locked="0"/>
    </xf>
  </cellXfs>
  <cellStyles count="3">
    <cellStyle name="Good" xfId="2" builtinId="26"/>
    <cellStyle name="Hyperlink" xfId="1" builtinId="8"/>
    <cellStyle name="Normal" xfId="0" builtinId="0"/>
  </cellStyles>
  <dxfs count="259">
    <dxf>
      <border diagonalUp="0" diagonalDown="0">
        <left style="thin">
          <color indexed="64"/>
        </left>
        <right/>
        <top style="thin">
          <color indexed="64"/>
        </top>
        <bottom style="thin">
          <color indexed="64"/>
        </bottom>
        <vertical/>
        <horizontal/>
      </border>
    </dxf>
    <dxf>
      <border diagonalUp="0" diagonalDown="0" outline="0">
        <left style="thin">
          <color rgb="FF000000"/>
        </left>
        <right style="thin">
          <color rgb="FF000000"/>
        </right>
        <top style="thin">
          <color rgb="FF000000"/>
        </top>
        <bottom style="thin">
          <color rgb="FF000000"/>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alignment horizontal="center" vertical="bottom" textRotation="0" wrapText="1" indent="0" justifyLastLine="0" shrinkToFit="0" readingOrder="0"/>
      <border diagonalUp="0" diagonalDown="0">
        <left style="thin">
          <color indexed="64"/>
        </left>
        <right style="thin">
          <color indexed="64"/>
        </right>
        <top style="thin">
          <color indexed="64"/>
        </top>
        <bottom style="medium">
          <color indexed="64"/>
        </bottom>
        <vertical/>
        <horizontal/>
      </border>
    </dxf>
    <dxf>
      <alignment horizontal="center" vertical="bottom"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numFmt numFmtId="3" formatCode="#,##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 formatCode="#,##0"/>
      <alignment horizontal="general" vertical="bottom"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alignment horizontal="general" vertical="bottom"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border outline="0">
        <top style="thin">
          <color rgb="FF000000"/>
        </top>
      </border>
    </dxf>
    <dxf>
      <border outline="0">
        <bottom style="thin">
          <color rgb="FF000000"/>
        </bottom>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dxf>
    <dxf>
      <font>
        <b/>
        <i val="0"/>
        <strike val="0"/>
        <condense val="0"/>
        <extend val="0"/>
        <outline val="0"/>
        <shadow val="0"/>
        <u val="none"/>
        <vertAlign val="baseline"/>
        <sz val="11"/>
        <color theme="1" tint="4.9989318521683403E-2"/>
        <name val="Calibri"/>
        <family val="2"/>
        <charset val="186"/>
        <scheme val="minor"/>
      </font>
      <fill>
        <patternFill patternType="solid">
          <fgColor indexed="64"/>
          <bgColor rgb="FF92D050"/>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color auto="1"/>
        <name val="Calibri"/>
        <family val="2"/>
      </font>
      <border diagonalUp="0" diagonalDown="0" outline="0">
        <left style="thin">
          <color indexed="64"/>
        </left>
        <right/>
        <top style="thin">
          <color indexed="64"/>
        </top>
        <bottom style="thin">
          <color indexed="64"/>
        </bottom>
      </border>
      <protection locked="0" hidden="0"/>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strike val="0"/>
        <outline val="0"/>
        <shadow val="0"/>
        <u val="none"/>
        <vertAlign val="baseline"/>
        <sz val="11"/>
        <name val="Calibri"/>
        <family val="2"/>
        <charset val="186"/>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alignment horizontal="right" vertical="bottom" textRotation="0" wrapText="1" indent="0" justifyLastLine="0" shrinkToFit="0" readingOrder="0"/>
      <border diagonalUp="0" diagonalDown="0">
        <left style="thin">
          <color indexed="64"/>
        </left>
        <right style="thin">
          <color indexed="64"/>
        </right>
        <top style="thin">
          <color indexed="64"/>
        </top>
        <bottom style="medium">
          <color indexed="64"/>
        </bottom>
        <vertical/>
        <horizontal/>
      </border>
      <protection locked="0" hidden="0"/>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3" formatCode="#,##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protection locked="0" hidden="0"/>
    </dxf>
    <dxf>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protection locked="0" hidden="0"/>
    </dxf>
    <dxf>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diagonalUp="0" diagonalDown="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protection locked="0" hidden="0"/>
    </dxf>
    <dxf>
      <font>
        <b/>
        <i val="0"/>
        <strike val="0"/>
        <condense val="0"/>
        <extend val="0"/>
        <outline val="0"/>
        <shadow val="0"/>
        <u val="none"/>
        <vertAlign val="baseline"/>
        <sz val="11"/>
        <color auto="1"/>
        <name val="Calibri"/>
        <family val="2"/>
        <charset val="186"/>
        <scheme val="minor"/>
      </font>
      <fill>
        <patternFill patternType="solid">
          <fgColor indexed="64"/>
          <bgColor rgb="FF92D050"/>
        </patternFill>
      </fill>
      <alignment horizontal="general" vertical="bottom" textRotation="0" wrapText="1" indent="0" justifyLastLine="0" shrinkToFit="0" readingOrder="0"/>
      <protection locked="0" hidden="0"/>
    </dxf>
    <dxf>
      <border diagonalUp="0" diagonalDown="0">
        <left style="thin">
          <color indexed="64"/>
        </left>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 formatCode="#,##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border>
        <bottom style="thin">
          <color rgb="FF000000"/>
        </bottom>
      </border>
    </dxf>
    <dxf>
      <border diagonalUp="0" diagonalDown="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dxf>
    <dxf>
      <font>
        <b/>
        <i val="0"/>
        <strike val="0"/>
        <condense val="0"/>
        <extend val="0"/>
        <outline val="0"/>
        <shadow val="0"/>
        <u val="none"/>
        <vertAlign val="baseline"/>
        <sz val="11"/>
        <color auto="1"/>
        <name val="Calibri"/>
        <family val="2"/>
        <charset val="186"/>
        <scheme val="minor"/>
      </font>
      <fill>
        <patternFill patternType="solid">
          <fgColor indexed="64"/>
          <bgColor rgb="FF92D050"/>
        </patternFill>
      </fill>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top style="thin">
          <color indexed="64"/>
        </top>
        <bottom style="thin">
          <color indexed="64"/>
        </bottom>
        <vertical/>
        <horizontal/>
      </border>
      <protection locked="0" hidden="0"/>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right" vertical="bottom" textRotation="0" wrapText="1" indent="0" justifyLastLine="0" shrinkToFit="0" readingOrder="0"/>
      <border diagonalUp="0" diagonalDown="0">
        <left style="thin">
          <color indexed="64"/>
        </left>
        <right style="thin">
          <color indexed="64"/>
        </right>
        <top style="thin">
          <color indexed="64"/>
        </top>
        <bottom style="medium">
          <color indexed="64"/>
        </bottom>
        <vertical/>
        <horizontal/>
      </border>
      <protection locked="0" hidden="0"/>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3" formatCode="#,##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diagonalUp="0" diagonalDown="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protection locked="0" hidden="0"/>
    </dxf>
    <dxf>
      <font>
        <b/>
        <i val="0"/>
        <strike val="0"/>
        <condense val="0"/>
        <extend val="0"/>
        <outline val="0"/>
        <shadow val="0"/>
        <u val="none"/>
        <vertAlign val="baseline"/>
        <sz val="11"/>
        <color auto="1"/>
        <name val="Calibri"/>
        <family val="2"/>
        <charset val="186"/>
        <scheme val="minor"/>
      </font>
      <fill>
        <patternFill patternType="solid">
          <fgColor indexed="64"/>
          <bgColor rgb="FF92D050"/>
        </patternFill>
      </fill>
      <alignment horizontal="general" vertical="bottom" textRotation="0" wrapText="1" indent="0" justifyLastLine="0" shrinkToFit="0" readingOrder="0"/>
      <protection locked="0" hidden="0"/>
    </dxf>
    <dxf>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charset val="186"/>
        <scheme val="minor"/>
      </font>
      <fill>
        <patternFill patternType="solid">
          <fgColor indexed="64"/>
          <bgColor rgb="FF0070C0"/>
        </patternFill>
      </fill>
      <alignment horizontal="general" vertical="bottom" textRotation="0" wrapText="1" indent="0" justifyLastLine="0" shrinkToFit="0" readingOrder="0"/>
      <border diagonalUp="0" diagonalDown="0" outline="0">
        <left style="thin">
          <color indexed="64"/>
        </left>
        <right style="medium">
          <color indexed="64"/>
        </right>
        <top style="medium">
          <color indexed="64"/>
        </top>
        <bottom style="thin">
          <color indexed="64"/>
        </bottom>
      </border>
    </dxf>
    <dxf>
      <border diagonalUp="0" diagonalDown="0" outline="0">
        <left style="thin">
          <color indexed="64"/>
        </left>
        <right/>
        <top style="thin">
          <color indexed="64"/>
        </top>
        <bottom/>
      </border>
      <protection locked="0" hidden="0"/>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auto="1"/>
        <name val="Calibri"/>
        <family val="2"/>
        <charset val="186"/>
        <scheme val="minor"/>
      </font>
      <fill>
        <patternFill patternType="solid">
          <fgColor indexed="64"/>
          <bgColor rgb="FF92D050"/>
        </patternFill>
      </fill>
      <alignment horizontal="general" vertical="bottom" textRotation="0" wrapText="1" indent="0" justifyLastLine="0" shrinkToFit="0" readingOrder="0"/>
      <border diagonalUp="0" diagonalDown="0" outline="0">
        <left style="thin">
          <color indexed="64"/>
        </left>
        <right style="thin">
          <color indexed="64"/>
        </right>
        <top style="medium">
          <color indexed="64"/>
        </top>
        <bottom style="thin">
          <color indexed="64"/>
        </bottom>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auto="1"/>
        <name val="Calibri"/>
        <family val="2"/>
        <charset val="186"/>
        <scheme val="minor"/>
      </font>
      <fill>
        <patternFill patternType="solid">
          <fgColor indexed="64"/>
          <bgColor rgb="FF92D050"/>
        </patternFill>
      </fill>
      <alignment horizontal="general" vertical="bottom" textRotation="0" wrapText="1" indent="0" justifyLastLine="0" shrinkToFit="0" readingOrder="0"/>
      <border diagonalUp="0" diagonalDown="0"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auto="1"/>
        <name val="Calibri"/>
        <family val="2"/>
        <charset val="186"/>
        <scheme val="minor"/>
      </font>
      <fill>
        <patternFill patternType="solid">
          <fgColor indexed="64"/>
          <bgColor rgb="FF92D050"/>
        </patternFill>
      </fill>
      <alignment horizontal="general" vertical="bottom" textRotation="0" wrapText="1" indent="0" justifyLastLine="0" shrinkToFit="0" readingOrder="0"/>
      <border diagonalUp="0" diagonalDown="0"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auto="1"/>
        <name val="Calibri"/>
        <family val="2"/>
        <charset val="186"/>
        <scheme val="minor"/>
      </font>
      <fill>
        <patternFill patternType="solid">
          <fgColor indexed="64"/>
          <bgColor rgb="FF92D050"/>
        </patternFill>
      </fill>
      <alignment horizontal="general" vertical="bottom" textRotation="0" wrapText="1" indent="0" justifyLastLine="0" shrinkToFit="0" readingOrder="0"/>
      <border diagonalUp="0" diagonalDown="0"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auto="1"/>
        <name val="Calibri"/>
        <family val="2"/>
        <charset val="186"/>
        <scheme val="minor"/>
      </font>
      <fill>
        <patternFill patternType="solid">
          <fgColor indexed="64"/>
          <bgColor rgb="FF92D050"/>
        </patternFill>
      </fill>
      <alignment horizontal="general" vertical="bottom" textRotation="0" wrapText="1" indent="0" justifyLastLine="0" shrinkToFit="0" readingOrder="0"/>
      <border diagonalUp="0" diagonalDown="0"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auto="1"/>
        <name val="Calibri"/>
        <family val="2"/>
        <charset val="186"/>
        <scheme val="minor"/>
      </font>
      <fill>
        <patternFill patternType="solid">
          <fgColor indexed="64"/>
          <bgColor rgb="FF92D050"/>
        </patternFill>
      </fill>
      <alignment horizontal="general" vertical="bottom" textRotation="0" wrapText="1" indent="0" justifyLastLine="0" shrinkToFit="0" readingOrder="0"/>
      <border diagonalUp="0" diagonalDown="0"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auto="1"/>
        <name val="Calibri"/>
        <family val="2"/>
        <charset val="186"/>
        <scheme val="minor"/>
      </font>
      <fill>
        <patternFill patternType="solid">
          <fgColor indexed="64"/>
          <bgColor rgb="FF92D050"/>
        </patternFill>
      </fill>
      <alignment horizontal="general" vertical="bottom" textRotation="0" wrapText="1" indent="0" justifyLastLine="0" shrinkToFit="0" readingOrder="0"/>
      <border diagonalUp="0" diagonalDown="0"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auto="1"/>
        <name val="Calibri"/>
        <family val="2"/>
        <charset val="186"/>
        <scheme val="minor"/>
      </font>
      <fill>
        <patternFill patternType="solid">
          <fgColor indexed="64"/>
          <bgColor rgb="FF92D050"/>
        </patternFill>
      </fill>
      <alignment horizontal="general" vertical="bottom" textRotation="0" wrapText="1" indent="0" justifyLastLine="0" shrinkToFit="0" readingOrder="0"/>
      <border diagonalUp="0" diagonalDown="0"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auto="1"/>
        <name val="Calibri"/>
        <family val="2"/>
        <charset val="186"/>
        <scheme val="minor"/>
      </font>
      <fill>
        <patternFill patternType="solid">
          <fgColor indexed="64"/>
          <bgColor rgb="FF92D050"/>
        </patternFill>
      </fill>
      <alignment horizontal="general" vertical="bottom" textRotation="0" wrapText="1" indent="0" justifyLastLine="0" shrinkToFit="0" readingOrder="0"/>
      <border diagonalUp="0" diagonalDown="0" outline="0">
        <left style="thin">
          <color indexed="64"/>
        </left>
        <right style="thin">
          <color indexed="64"/>
        </right>
        <top style="medium">
          <color indexed="64"/>
        </top>
        <bottom style="thin">
          <color indexed="64"/>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protection locked="0" hidden="0"/>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auto="1"/>
        <name val="Calibri"/>
        <family val="2"/>
        <charset val="186"/>
        <scheme val="minor"/>
      </font>
      <fill>
        <patternFill patternType="solid">
          <fgColor indexed="64"/>
          <bgColor rgb="FF92D050"/>
        </patternFill>
      </fill>
      <alignment horizontal="general" vertical="bottom" textRotation="0" wrapText="1" indent="0" justifyLastLine="0" shrinkToFit="0" readingOrder="0"/>
      <border diagonalUp="0" diagonalDown="0" outline="0">
        <left style="thin">
          <color indexed="64"/>
        </left>
        <right style="thin">
          <color indexed="64"/>
        </right>
        <top style="medium">
          <color indexed="64"/>
        </top>
        <bottom style="thin">
          <color indexed="64"/>
        </bottom>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protection locked="0" hidden="0"/>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auto="1"/>
        <name val="Calibri"/>
        <family val="2"/>
        <charset val="186"/>
        <scheme val="minor"/>
      </font>
      <fill>
        <patternFill patternType="solid">
          <fgColor indexed="64"/>
          <bgColor rgb="FF92D050"/>
        </patternFill>
      </fill>
      <alignment horizontal="general" vertical="bottom" textRotation="0" wrapText="1" indent="0" justifyLastLine="0" shrinkToFit="0" readingOrder="0"/>
      <border diagonalUp="0" diagonalDown="0" outline="0">
        <left style="thin">
          <color indexed="64"/>
        </left>
        <right style="thin">
          <color indexed="64"/>
        </right>
        <top style="medium">
          <color indexed="64"/>
        </top>
        <bottom style="thin">
          <color indexed="64"/>
        </bottom>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protection locked="0" hidden="0"/>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auto="1"/>
        <name val="Calibri"/>
        <family val="2"/>
        <charset val="186"/>
        <scheme val="minor"/>
      </font>
      <fill>
        <patternFill patternType="solid">
          <fgColor indexed="64"/>
          <bgColor rgb="FF92D050"/>
        </patternFill>
      </fill>
      <alignment horizontal="general" vertical="bottom" textRotation="0" wrapText="1" indent="0" justifyLastLine="0" shrinkToFit="0" readingOrder="0"/>
      <border diagonalUp="0" diagonalDown="0" outline="0">
        <left style="thin">
          <color indexed="64"/>
        </left>
        <right style="thin">
          <color indexed="64"/>
        </right>
        <top style="medium">
          <color indexed="64"/>
        </top>
        <bottom style="thin">
          <color indexed="64"/>
        </bottom>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protection locked="0" hidden="0"/>
    </dxf>
    <dxf>
      <numFmt numFmtId="3" formatCode="#,##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auto="1"/>
        <name val="Calibri"/>
        <family val="2"/>
        <charset val="186"/>
        <scheme val="minor"/>
      </font>
      <numFmt numFmtId="3" formatCode="#,##0"/>
      <fill>
        <patternFill patternType="solid">
          <fgColor indexed="64"/>
          <bgColor rgb="FF92D050"/>
        </patternFill>
      </fill>
      <alignment horizontal="general" vertical="bottom" textRotation="0" wrapText="1" indent="0" justifyLastLine="0" shrinkToFit="0" readingOrder="0"/>
      <border diagonalUp="0" diagonalDown="0" outline="0">
        <left style="thin">
          <color indexed="64"/>
        </left>
        <right style="thin">
          <color indexed="64"/>
        </right>
        <top style="medium">
          <color indexed="64"/>
        </top>
        <bottom style="thin">
          <color indexed="64"/>
        </bottom>
      </border>
    </dxf>
    <dxf>
      <numFmt numFmtId="3" formatCode="#,##0"/>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protection locked="0" hidden="0"/>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auto="1"/>
        <name val="Calibri"/>
        <family val="2"/>
        <charset val="186"/>
        <scheme val="minor"/>
      </font>
      <fill>
        <patternFill patternType="solid">
          <fgColor indexed="64"/>
          <bgColor rgb="FF92D050"/>
        </patternFill>
      </fill>
      <alignment horizontal="general" vertical="bottom" textRotation="0" wrapText="1" indent="0" justifyLastLine="0" shrinkToFit="0" readingOrder="0"/>
      <border diagonalUp="0" diagonalDown="0" outline="0">
        <left style="thin">
          <color indexed="64"/>
        </left>
        <right style="thin">
          <color indexed="64"/>
        </right>
        <top style="medium">
          <color indexed="64"/>
        </top>
        <bottom style="thin">
          <color indexed="64"/>
        </bottom>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protection locked="0" hidden="0"/>
    </dxf>
    <dxf>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i val="0"/>
        <strike val="0"/>
        <condense val="0"/>
        <extend val="0"/>
        <outline val="0"/>
        <shadow val="0"/>
        <u val="none"/>
        <vertAlign val="baseline"/>
        <sz val="11"/>
        <color auto="1"/>
        <name val="Calibri"/>
        <family val="2"/>
        <charset val="186"/>
        <scheme val="minor"/>
      </font>
      <fill>
        <patternFill patternType="solid">
          <fgColor indexed="64"/>
          <bgColor rgb="FF92D050"/>
        </patternFill>
      </fill>
      <alignment horizontal="general" vertical="bottom" textRotation="0" wrapText="1" indent="0" justifyLastLine="0" shrinkToFit="0" readingOrder="0"/>
      <border diagonalUp="0" diagonalDown="0" outline="0">
        <left style="medium">
          <color indexed="64"/>
        </left>
        <right style="thin">
          <color indexed="64"/>
        </right>
        <top style="medium">
          <color indexed="64"/>
        </top>
        <bottom style="thin">
          <color indexed="64"/>
        </bottom>
      </border>
    </dxf>
    <dxf>
      <alignment horizontal="general" vertical="bottom" textRotation="0" wrapText="1" indent="0" justifyLastLine="0" shrinkToFit="0" readingOrder="0"/>
      <border diagonalUp="0" diagonalDown="0" outline="0">
        <left/>
        <right style="thin">
          <color indexed="64"/>
        </right>
        <top style="thin">
          <color indexed="64"/>
        </top>
        <bottom/>
      </border>
      <protection locked="0" hidden="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protection locked="0" hidden="0"/>
    </dxf>
    <dxf>
      <font>
        <b/>
        <i val="0"/>
        <strike val="0"/>
        <condense val="0"/>
        <extend val="0"/>
        <outline val="0"/>
        <shadow val="0"/>
        <u val="none"/>
        <vertAlign val="baseline"/>
        <sz val="11"/>
        <color auto="1"/>
        <name val="Calibri"/>
        <family val="2"/>
        <charset val="186"/>
        <scheme val="minor"/>
      </font>
      <fill>
        <patternFill patternType="solid">
          <fgColor indexed="64"/>
          <bgColor rgb="FF92D050"/>
        </patternFill>
      </fill>
      <alignment horizontal="general" vertical="bottom" textRotation="0" wrapText="1" indent="0" justifyLastLine="0" shrinkToFit="0" readingOrder="0"/>
      <protection locked="0" hidden="0"/>
    </dxf>
    <dxf>
      <border diagonalUp="0" diagonalDown="0">
        <left style="thin">
          <color indexed="64"/>
        </left>
        <right/>
        <top style="thin">
          <color indexed="64"/>
        </top>
        <bottom style="thin">
          <color indexed="64"/>
        </bottom>
        <vertical/>
        <horizontal/>
      </border>
    </dxf>
    <dxf>
      <border diagonalUp="0" diagonalDown="0" outline="0">
        <left style="thin">
          <color indexed="64"/>
        </left>
        <right/>
        <top style="thin">
          <color indexed="64"/>
        </top>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medium">
          <color indexed="64"/>
        </bottom>
        <vertical/>
        <horizontal/>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numFmt numFmtId="3" formatCode="#,##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 formatCode="#,##0"/>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outline="0">
        <left/>
        <right style="thin">
          <color indexed="64"/>
        </right>
        <top style="thin">
          <color indexed="64"/>
        </top>
        <bottom/>
      </border>
    </dxf>
    <dxf>
      <border outline="0">
        <top style="thin">
          <color rgb="FF000000"/>
        </top>
      </border>
    </dxf>
    <dxf>
      <border outline="0">
        <bottom style="thin">
          <color rgb="FF000000"/>
        </bottom>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dxf>
    <dxf>
      <font>
        <b/>
        <i val="0"/>
        <strike val="0"/>
        <condense val="0"/>
        <extend val="0"/>
        <outline val="0"/>
        <shadow val="0"/>
        <u val="none"/>
        <vertAlign val="baseline"/>
        <sz val="11"/>
        <color theme="1" tint="4.9989318521683403E-2"/>
        <name val="Calibri"/>
        <family val="2"/>
        <charset val="186"/>
        <scheme val="minor"/>
      </font>
      <fill>
        <patternFill patternType="solid">
          <fgColor indexed="64"/>
          <bgColor rgb="FF92D050"/>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 formatCode="#,##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dxf>
    <dxf>
      <font>
        <b/>
        <i val="0"/>
        <strike val="0"/>
        <condense val="0"/>
        <extend val="0"/>
        <outline val="0"/>
        <shadow val="0"/>
        <u val="none"/>
        <vertAlign val="baseline"/>
        <sz val="11"/>
        <color theme="1" tint="4.9989318521683403E-2"/>
        <name val="Calibri"/>
        <family val="2"/>
        <charset val="186"/>
        <scheme val="minor"/>
      </font>
      <fill>
        <patternFill patternType="solid">
          <fgColor indexed="64"/>
          <bgColor rgb="FF92D050"/>
        </patternFill>
      </fill>
      <alignment horizontal="general" vertical="bottom" textRotation="0" wrapText="1" indent="0" justifyLastLine="0" shrinkToFit="0" readingOrder="0"/>
      <border diagonalUp="0" diagonalDown="0" outline="0">
        <left style="thin">
          <color indexed="64"/>
        </left>
        <right style="thin">
          <color indexed="64"/>
        </right>
        <top/>
        <bottom/>
      </border>
    </dxf>
    <dxf>
      <border diagonalUp="0" diagonalDown="0">
        <left style="thin">
          <color indexed="64"/>
        </left>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 formatCode="#,##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border>
        <bottom style="thin">
          <color rgb="FF000000"/>
        </bottom>
      </border>
    </dxf>
    <dxf>
      <border diagonalUp="0" diagonalDown="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dxf>
    <dxf>
      <font>
        <b/>
        <i val="0"/>
        <strike val="0"/>
        <condense val="0"/>
        <extend val="0"/>
        <outline val="0"/>
        <shadow val="0"/>
        <u val="none"/>
        <vertAlign val="baseline"/>
        <sz val="11"/>
        <color auto="1"/>
        <name val="Calibri"/>
        <family val="2"/>
        <charset val="186"/>
        <scheme val="minor"/>
      </font>
      <fill>
        <patternFill patternType="solid">
          <fgColor indexed="64"/>
          <bgColor rgb="FF92D050"/>
        </patternFill>
      </fill>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3" formatCode="#,##0"/>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bottom style="thin">
          <color indexed="64"/>
        </bottom>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rgb="FF000000"/>
        <name val="Calibri"/>
        <family val="2"/>
        <charset val="186"/>
        <scheme val="none"/>
      </font>
      <alignment horizontal="general" vertical="bottom" textRotation="0" wrapText="1" indent="0" justifyLastLine="0" shrinkToFit="0" readingOrder="0"/>
    </dxf>
    <dxf>
      <font>
        <b/>
        <i val="0"/>
        <strike val="0"/>
        <condense val="0"/>
        <extend val="0"/>
        <outline val="0"/>
        <shadow val="0"/>
        <u val="none"/>
        <vertAlign val="baseline"/>
        <sz val="11"/>
        <color auto="1"/>
        <name val="Calibri"/>
        <family val="2"/>
        <charset val="186"/>
        <scheme val="minor"/>
      </font>
      <fill>
        <patternFill patternType="solid">
          <fgColor indexed="64"/>
          <bgColor rgb="FF92D050"/>
        </patternFill>
      </fill>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Inge Laas" id="{592CCAA1-1D27-4ED0-BB57-141FD6A77B53}" userId="S::Inge.Laas@eas.ee::2451f7ea-480c-4db6-95ad-ab7607768305" providerId="AD"/>
  <person displayName="Kirsi Eenmaa" id="{5CD1191C-56BF-40B5-A878-BE41AB294BE9}" userId="S::kirsi.eenmaa@eis.ee::131696a6-a384-45cc-94d0-bac26ce046cb" providerId="AD"/>
  <person displayName="Eve Peeterson" id="{A89821B0-02AB-424C-8055-A22895335E2C}" userId="S::eve.peeterson@eis.ee::8e840ebd-19b9-42ea-940b-8f944114b612" providerId="AD"/>
  <person displayName="Mikk Saaretalu" id="{54074DAA-5C1A-42D6-B872-BED55F83431B}" userId="S::mikk.saaretalu@eis.ee::1504f0b8-300c-4b15-9ec6-bbc77085718c" providerId="AD"/>
  <person displayName="Kati-Liis Vaarma" id="{96E56200-F80B-4C8F-9C7B-A6806F05C7E0}" userId="S::Kati-Liis.Vaarma@mkm.ee::30064b2f-f02f-4fd4-b268-466f9ef78fa1"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0F50FAF-6D2E-4321-B574-F085D37FA19E}" name="Table14" displayName="Table14" ref="A1:P15" totalsRowShown="0" headerRowDxfId="258" dataDxfId="257" headerRowBorderDxfId="255" tableBorderDxfId="256" totalsRowBorderDxfId="254">
  <tableColumns count="16">
    <tableColumn id="1" xr3:uid="{DB1C6F11-2EDE-4F09-BE89-3E5F8BEEC98E}" name="Tegevus - TAIE Fookusvaldkonnad (https://taie.ee/): " dataDxfId="253"/>
    <tableColumn id="2" xr3:uid="{C5904AFD-AA85-4F13-8EC1-C26C0B29E3AF}" name="Alategevused (lisada kõik alategevused)" dataDxfId="252"/>
    <tableColumn id="3" xr3:uid="{22E88C1A-2713-4DD5-9C4E-218491BDC2AB}" name="Eelarve" dataDxfId="251"/>
    <tableColumn id="4" xr3:uid="{B6DACA72-8070-4A64-90D5-6F62F0A236E6}" name="Tegevuste teostamise aeg" dataDxfId="250"/>
    <tableColumn id="15" xr3:uid="{9744E911-D513-4F9B-9C1B-6757EBD584DA}" name="Sihtgrupp" dataDxfId="249"/>
    <tableColumn id="5" xr3:uid="{F29963B1-C782-468B-A79F-839ACD415D43}" name="Oodatav tulemus, sh kolmikpööre" dataDxfId="248"/>
    <tableColumn id="6" xr3:uid="{E7D32A50-4834-4069-BE29-AF9AC3CE6CAF}" name="TAIE seos" dataDxfId="247"/>
    <tableColumn id="7" xr3:uid="{03667835-6183-4465-BD00-C59A9EBD4C3E}" name="Seos näitajaga: Tööjõu tootlikkus osakaaluna EL keskmisest" dataDxfId="246"/>
    <tableColumn id="8" xr3:uid="{B9DF390A-766A-46CB-B8D4-58A43C48EF60}" name="Seos näitajaga: TA kulud erasektoris " dataDxfId="245"/>
    <tableColumn id="16" xr3:uid="{88615254-A7C4-4CF9-ADCB-4F08E7CCD07B}" name="Seos horisontaalsete põhimõtetega: Väljaspool Harjumaad loodud SKP elaniku kohta EL 27 keskmisest" dataDxfId="244"/>
    <tableColumn id="9" xr3:uid="{A1555D5C-0387-4ED7-9C19-A20898E38A33}" name="Seos horisontaalsete põhimõtetega: Kasvuhoonegaaside netoheide CO2 ekvivalenttonnides" dataDxfId="243"/>
    <tableColumn id="10" xr3:uid="{BC0A31E9-55FF-4BDE-BF48-26E06A85A40C}" name="Seos horisontaalsete põhimõtetega: Soolise võrdõiguslikkuse indeks" dataDxfId="242"/>
    <tableColumn id="11" xr3:uid="{78C747C5-783F-4CCC-BF17-DD6C4BE7EB6A}" name="Seos horisontaalsete põhimõtetega: Hoolivuse ja koostöömeelsuse mõõdik" dataDxfId="241"/>
    <tableColumn id="12" xr3:uid="{DA9AE4CE-1648-48CB-9AD0-F9145AA563F9}" name="Seos horisontaalsete põhimõtetega: Ligipääsetavuse näitaja" dataDxfId="240"/>
    <tableColumn id="13" xr3:uid="{DA14F245-A62F-4398-A494-DDB1C89329C5}" name="Märkused ja täiendused" dataDxfId="239"/>
    <tableColumn id="14" xr3:uid="{CF13F841-0382-40E1-BA0D-9E908CB01D08}" name="Vastutaja" dataDxfId="23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A698883-752F-4C0D-831E-DB68D2728F5B}" name="Table145" displayName="Table145" ref="A1:Q19" totalsRowShown="0" headerRowDxfId="237" dataDxfId="236" headerRowBorderDxfId="234" tableBorderDxfId="235" totalsRowBorderDxfId="233">
  <autoFilter ref="A1:Q19" xr:uid="{FA698883-752F-4C0D-831E-DB68D2728F5B}"/>
  <tableColumns count="17">
    <tableColumn id="1" xr3:uid="{A5E8C0F8-6E8B-42DB-9992-45A462722572}" name="Tegevus - TAIE Fookusvaldkonnad (https://taie.ee/): " dataDxfId="232"/>
    <tableColumn id="2" xr3:uid="{E3F95F26-658A-45B8-B008-37705223BB66}" name="Alategevused (lisada kõik alategevused)" dataDxfId="231"/>
    <tableColumn id="3" xr3:uid="{A591D976-DD26-4CCF-B1F8-9AC3C3F2D856}" name="Eelarve" dataDxfId="230"/>
    <tableColumn id="4" xr3:uid="{365F690A-4044-4A32-826E-E558757C52EC}" name="Tegevus on uus, jätkuv, lõppev" dataDxfId="229"/>
    <tableColumn id="15" xr3:uid="{94640205-4AB3-4D09-B7F3-EF54DA860CB9}" name="Sihtgrupp" dataDxfId="228"/>
    <tableColumn id="17" xr3:uid="{00AC9B65-BAC5-4F75-9773-E239958FEDBE}" name="Kasusaajate arv" dataDxfId="227"/>
    <tableColumn id="5" xr3:uid="{C52C035B-3429-4A63-AC0B-0DF6B84A2FF6}" name="Oodatav tulemus, sh kolmikpööre" dataDxfId="226"/>
    <tableColumn id="6" xr3:uid="{3A774365-F096-4B0B-B9C5-1E2B9A564A58}" name="TAIE seos" dataDxfId="225"/>
    <tableColumn id="7" xr3:uid="{18322748-D8E2-4C7B-8B91-9CEA95FB614B}" name="Seos näitajaga: Tööjõu tootlikkus osakaaluna EL keskmisest" dataDxfId="224"/>
    <tableColumn id="8" xr3:uid="{5D47DDCF-2315-486A-8DC6-2851EA0A2CE8}" name="Seos näitajaga: TA kulud erasektoris " dataDxfId="223"/>
    <tableColumn id="16" xr3:uid="{B1C9A071-A3EF-4A5A-BA24-7EAAB3EB81CF}" name="Seos horisontaalsete põhimõtetega: Väljaspool Harjumaad loodud SKP elaniku kohta EL 27 keskmisest" dataDxfId="222"/>
    <tableColumn id="9" xr3:uid="{E8B7D835-DB8A-4D05-B7CD-513F595022E6}" name="Seos horisontaalsete põhimõtetega: Kasvuhoonegaaside netoheide CO2 ekvivalenttonnides" dataDxfId="221"/>
    <tableColumn id="10" xr3:uid="{2A22BBC7-82B1-4765-81CD-2FBBEA13C22A}" name="Seos horisontaalsete põhimõtetega: Soolise võrdõiguslikkuse indeks" dataDxfId="220"/>
    <tableColumn id="11" xr3:uid="{2810A77A-F8F3-4152-9403-86CC3E8CD556}" name="Seos horisontaalsete põhimõtetega: Hoolivuse ja koostöömeelsuse mõõdik" dataDxfId="219"/>
    <tableColumn id="12" xr3:uid="{C41FACDF-15C6-4F36-B7A5-A1EF1154DD14}" name="Seos horisontaalsete põhimõtetega: Ligipääsetavuse näitaja" dataDxfId="218"/>
    <tableColumn id="13" xr3:uid="{144ACC6B-2F5D-4D71-80D4-9057129EFF69}" name="Märkused ja täiendused" dataDxfId="217"/>
    <tableColumn id="14" xr3:uid="{0CDB09FC-D676-4D32-AB1D-E0D9E9CA2201}" name="Vastutaja" dataDxfId="216"/>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B005594-B750-4693-BE58-7AAE329D003B}" name="Table2" displayName="Table2" ref="A1:Q21" totalsRowShown="0" headerRowDxfId="215" dataDxfId="214" headerRowBorderDxfId="212" tableBorderDxfId="213" totalsRowBorderDxfId="211">
  <tableColumns count="17">
    <tableColumn id="1" xr3:uid="{0428F548-6664-41C8-B5C7-615920638FEC}" name="Tegevus" dataDxfId="210"/>
    <tableColumn id="2" xr3:uid="{2BFEF343-7D28-4D45-907C-0438D4DF22DE}" name="Alategevused (lisada kõik alategevused)" dataDxfId="209"/>
    <tableColumn id="3" xr3:uid="{6CCA1ECE-2018-45D7-89BF-A0726B837E17}" name="Eelarve" dataDxfId="208"/>
    <tableColumn id="4" xr3:uid="{F99CFC31-571B-4F78-8D02-976198619E01}" name="Tegevuste teostamise aeg" dataDxfId="207"/>
    <tableColumn id="15" xr3:uid="{4875040F-ACA5-49E9-8D69-B2BA49630F84}" name="Sihtgrupp" dataDxfId="206"/>
    <tableColumn id="5" xr3:uid="{93584542-A64D-46DD-A4E6-529489D5E1DD}" name="Oodatav tulemus, sh kolmikpööre" dataDxfId="205"/>
    <tableColumn id="6" xr3:uid="{C279A53F-D912-4357-B841-514C08DB3B5B}" name="TAIE seos" dataDxfId="204"/>
    <tableColumn id="7" xr3:uid="{EC5B1D00-81BD-4988-A76D-9C3F1B8E07C2}" name="Seos näitajaga: Tööjõu tootlikkus osakaaluna EL keskmisest" dataDxfId="203"/>
    <tableColumn id="8" xr3:uid="{F15DDBEA-6E6C-4C09-89FC-32460073FC07}" name="Seos näitajaga: TA kulud erasektoris " dataDxfId="202"/>
    <tableColumn id="16" xr3:uid="{C3E4D506-1507-476C-B727-AB9FCC89334D}" name="Seos horisontaalsete põhimõtetega: Väljaspool Harjumaad loodud SKP elaniku kohta EL 27 keskmisest" dataDxfId="201"/>
    <tableColumn id="9" xr3:uid="{9BBCAA24-726A-40EF-B36F-0B9C1680AB72}" name="Seos horisontaalsete põhimõtetega: Kasvuhoonegaaside netoheide CO2 ekvivalenttonnides" dataDxfId="200"/>
    <tableColumn id="10" xr3:uid="{E8966C63-76CE-4FA3-B9EB-C417E0562E0E}" name="Seos horisontaalsete põhimõtetega: Soolise võrdõiguslikkuse indeks" dataDxfId="199"/>
    <tableColumn id="11" xr3:uid="{0CCAE5E7-3E0A-47A6-8C23-962E58753C89}" name="Seos horisontaalsete põhimõtetega: Hoolivuse ja koostöömeelsuse mõõdik" dataDxfId="198"/>
    <tableColumn id="12" xr3:uid="{8EAB68A5-B95A-4E68-B006-50D1CCA28F1F}" name="Seos horisontaalsete põhimõtetega: Ligipääsetavuse näitaja" dataDxfId="197"/>
    <tableColumn id="13" xr3:uid="{C64938BB-D921-4E80-A68E-70E5434D13E8}" name="Märkused ja täiendused" dataDxfId="196"/>
    <tableColumn id="14" xr3:uid="{EE5F19C1-FCDD-4DAB-8551-C6A9C5A1DD6C}" name="Vastutaja" dataDxfId="195"/>
    <tableColumn id="17" xr3:uid="{2A188B62-448D-4E76-A0F3-6AB95500580D}" name="Column1" dataDxfId="194"/>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4279C57-1F1F-4763-A73B-12A8D14C132D}" name="Table26" displayName="Table26" ref="A1:Q29" totalsRowCount="1" headerRowDxfId="193" dataDxfId="192" headerRowBorderDxfId="190" tableBorderDxfId="191" totalsRowBorderDxfId="189">
  <autoFilter ref="A1:Q28" xr:uid="{04279C57-1F1F-4763-A73B-12A8D14C132D}"/>
  <tableColumns count="17">
    <tableColumn id="1" xr3:uid="{3F7E32EC-183E-45D9-827E-C2FEDD88D4FA}" name="Tegevus" dataDxfId="187" totalsRowDxfId="188"/>
    <tableColumn id="2" xr3:uid="{E94C1A4A-CC49-4AFC-B048-7A6F50F852FC}" name="Alategevused (lisada kõik alategevused)" dataDxfId="185" totalsRowDxfId="186"/>
    <tableColumn id="3" xr3:uid="{B06CD8AA-D99F-4D59-AADB-6C8F51622583}" name="Eelarve" dataDxfId="183" totalsRowDxfId="184"/>
    <tableColumn id="4" xr3:uid="{0823C434-DA4E-48DC-9C5C-9AD9A59DA3D5}" name="Tegevus on uus, jätkuv, lõppev" dataDxfId="181" totalsRowDxfId="182"/>
    <tableColumn id="15" xr3:uid="{D235B9CF-D571-4054-9CB4-8C3E199580D9}" name="Sihtgrupp" dataDxfId="179" totalsRowDxfId="180"/>
    <tableColumn id="17" xr3:uid="{96B2BB31-48CE-4D7A-9345-DE653BD44D67}" name="Kasusaajate arv" dataDxfId="177" totalsRowDxfId="178"/>
    <tableColumn id="5" xr3:uid="{00169051-88D6-4B91-AD33-817BBC8A8363}" name="Oodatav tulemus, sh kolmikpööre" dataDxfId="175" totalsRowDxfId="176"/>
    <tableColumn id="6" xr3:uid="{AFED0A4D-3D49-4293-A6F1-398725C77496}" name="TAIE seos" dataDxfId="173" totalsRowDxfId="174"/>
    <tableColumn id="7" xr3:uid="{EA25F8C0-7F9E-40F7-AD6D-8F0032B8096C}" name="Seos näitajaga: Tööjõu tootlikkus osakaaluna EL keskmisest" dataDxfId="171" totalsRowDxfId="172"/>
    <tableColumn id="8" xr3:uid="{2800E436-55B5-4EC1-825B-1523819F33E7}" name="Seos näitajaga: TA kulud erasektoris " dataDxfId="169" totalsRowDxfId="170"/>
    <tableColumn id="16" xr3:uid="{B86B6503-711C-4EE4-BE0A-542C06803D16}" name="Seos horisontaalsete põhimõtetega: Väljaspool Harjumaad loodud SKP elaniku kohta EL 27 keskmisest" dataDxfId="167" totalsRowDxfId="168"/>
    <tableColumn id="9" xr3:uid="{6016AC09-E67D-410F-BD26-8C2E044CB695}" name="Seos horisontaalsete põhimõtetega: Kasvuhoonegaaside netoheide CO2 ekvivalenttonnides" dataDxfId="165" totalsRowDxfId="166"/>
    <tableColumn id="10" xr3:uid="{8CC8BF1D-F282-4D3F-AA20-6299E105A2AE}" name="Seos horisontaalsete põhimõtetega: Soolise võrdõiguslikkuse indeks" dataDxfId="163" totalsRowDxfId="164"/>
    <tableColumn id="11" xr3:uid="{60B32072-38D3-4532-A8D0-57871209905B}" name="Seos horisontaalsete põhimõtetega: Hoolivuse ja koostöömeelsuse mõõdik" dataDxfId="161" totalsRowDxfId="162"/>
    <tableColumn id="12" xr3:uid="{0F33EF4C-9B16-4B90-8334-3DA4E8D7935B}" name="Seos horisontaalsete põhimõtetega: Ligipääsetavuse näitaja" dataDxfId="159" totalsRowDxfId="160"/>
    <tableColumn id="13" xr3:uid="{9F3ACD96-F91C-4250-8F4A-E0274BAC2C98}" name="Märkused ja täiendused" dataDxfId="157" totalsRowDxfId="158"/>
    <tableColumn id="14" xr3:uid="{7C8F8FE7-4201-4CDA-8C64-679D2224CE41}" name="Vastutaja" dataDxfId="155" totalsRowDxfId="156"/>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54F7D6D-1E7A-40BC-A3C3-DDBA9AF76B8D}" name="Table1" displayName="Table1" ref="A3:P37" headerRowCount="0" totalsRowCount="1" headerRowDxfId="154" dataDxfId="153" tableBorderDxfId="152">
  <tableColumns count="16">
    <tableColumn id="1" xr3:uid="{2C08F988-F41A-4EDC-856E-ADEB07A2E42B}" name="Tegevus - TAIE Fookusvaldkonnad (https://taie.ee/): " headerRowDxfId="150" dataDxfId="149" totalsRowDxfId="151"/>
    <tableColumn id="2" xr3:uid="{1B1B6D51-D51B-4B6B-9D7B-E6C0359038AD}" name="Alategevused (lisada kõik alategevused)" headerRowDxfId="147" dataDxfId="146" totalsRowDxfId="148"/>
    <tableColumn id="3" xr3:uid="{BF913511-CC1A-4F10-B227-24E205D21556}" name="Eelarve" headerRowDxfId="144" dataDxfId="143" totalsRowDxfId="145"/>
    <tableColumn id="4" xr3:uid="{00A7FAB1-56DC-4410-9EB9-62646E4DE6FC}" name="Tegevuste teostamise aeg" headerRowDxfId="141" dataDxfId="140" totalsRowDxfId="142"/>
    <tableColumn id="15" xr3:uid="{5B25442A-EB71-4B64-9D23-CF5831FFB922}" name="Sihtgrupp" headerRowDxfId="138" dataDxfId="137" totalsRowDxfId="139"/>
    <tableColumn id="5" xr3:uid="{C6DBC263-90C9-4AC6-91D8-782615C2E88E}" name="Oodatav tulemus, sh kolmikpööre" headerRowDxfId="135" dataDxfId="134" totalsRowDxfId="136"/>
    <tableColumn id="6" xr3:uid="{E01F44E1-A0AB-41EA-B670-692CD597C876}" name="TAIE seos" headerRowDxfId="132" dataDxfId="131" totalsRowDxfId="133"/>
    <tableColumn id="7" xr3:uid="{8F3F48DD-573C-4ABC-B38F-093A10C7494B}" name="Seos näitajaga: Tööjõu tootlikkus osakaaluna EL keskmisest" headerRowDxfId="129" dataDxfId="128" totalsRowDxfId="130"/>
    <tableColumn id="8" xr3:uid="{F6F70248-D78D-493C-8602-9FFB9FB5B3A5}" name="Seos näitajaga: TA kulud erasektoris " headerRowDxfId="126" dataDxfId="125" totalsRowDxfId="127"/>
    <tableColumn id="16" xr3:uid="{43C5443C-A04E-4FB5-BB9A-52530531574C}" name="Seos horisontaalsete põhimõtetega: Väljaspool Harjumaad loodud SKP elaniku kohta EL 27 keskmisest" headerRowDxfId="123" dataDxfId="122" totalsRowDxfId="124"/>
    <tableColumn id="9" xr3:uid="{822461B3-4586-4C54-802F-3C93F0B15D1F}" name="Seos horisontaalsete põhimõtetega: Kasvuhoonegaaside netoheide CO2 ekvivalenttonnides" headerRowDxfId="120" dataDxfId="119" totalsRowDxfId="121"/>
    <tableColumn id="10" xr3:uid="{F6382CEE-E7D7-4EEC-83E7-93584DC2CA53}" name="Seos horisontaalsete põhimõtetega: Soolise võrdõiguslikkuse indeks" headerRowDxfId="117" dataDxfId="116" totalsRowDxfId="118"/>
    <tableColumn id="11" xr3:uid="{89F2CC3B-65B6-44B1-960E-19970C1155DB}" name="Seos horisontaalsete põhimõtetega: Hoolivuse ja koostöömeelsuse mõõdik" headerRowDxfId="114" dataDxfId="113" totalsRowDxfId="115"/>
    <tableColumn id="12" xr3:uid="{B302BF3E-2137-4BED-8FF8-627DFBDA3108}" name="Seos horisontaalsete põhimõtetega: Ligipääsetavuse näitaja" headerRowDxfId="111" dataDxfId="110" totalsRowDxfId="112"/>
    <tableColumn id="13" xr3:uid="{4480E280-56F9-4AD0-BC3E-0E79A54BE951}" name="Märkused ja täiendused" headerRowDxfId="108" dataDxfId="107" totalsRowDxfId="109"/>
    <tableColumn id="14" xr3:uid="{932E9785-4FBC-437F-AF67-41DBBAB3B080}" name="Vastutaja" headerRowDxfId="105" dataDxfId="104" totalsRowDxfId="106"/>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306137C-2555-47B2-B25C-9993D7D33B32}" name="Table17" displayName="Table17" ref="A1:Q35" totalsRowShown="0" headerRowDxfId="103" dataDxfId="102" tableBorderDxfId="101">
  <autoFilter ref="A1:Q35" xr:uid="{B306137C-2555-47B2-B25C-9993D7D33B32}"/>
  <tableColumns count="17">
    <tableColumn id="1" xr3:uid="{965A6574-6420-4599-A2F3-5048BB23B517}" name="Tegevus - TAIE Fookusvaldkonnad (https://taie.ee/): " dataDxfId="100"/>
    <tableColumn id="2" xr3:uid="{AC0C22DE-C12E-4333-8108-8EB3A02FEC3F}" name="Alategevused (lisada kõik alategevused)" dataDxfId="99"/>
    <tableColumn id="3" xr3:uid="{096AF650-2CF8-41E1-9722-DD49946E045B}" name="Eelarve" dataDxfId="98"/>
    <tableColumn id="4" xr3:uid="{398F6EF7-0D05-41F9-8658-B9C5B8581ED2}" name="Tegevuste teostamise aeg" dataDxfId="97"/>
    <tableColumn id="15" xr3:uid="{3EBA441D-C1BF-4BEE-A6C0-516C8EAA4CD9}" name="Sihtgrupp" dataDxfId="96"/>
    <tableColumn id="17" xr3:uid="{69895BEF-B530-4AA7-BA95-F3B1C0241C6E}" name="Veerg1" dataDxfId="95"/>
    <tableColumn id="5" xr3:uid="{C35C902E-917F-4B33-9500-390030757913}" name="Oodatav tulemus, sh kolmikpööre" dataDxfId="94"/>
    <tableColumn id="6" xr3:uid="{8DA8EA4D-7648-4AA2-B2CD-69DD6B128D97}" name="TAIE seos" dataDxfId="93"/>
    <tableColumn id="7" xr3:uid="{DBA3A5CB-61AD-4436-8E3C-09A747608A08}" name="Seos näitajaga: Tööjõu tootlikkus osakaaluna EL keskmisest" dataDxfId="92"/>
    <tableColumn id="8" xr3:uid="{88E8A343-A885-42AA-90A5-1DC4294F094E}" name="Seos näitajaga: TA kulud erasektoris " dataDxfId="91"/>
    <tableColumn id="16" xr3:uid="{20B7BB3A-61F8-4A0D-9778-DC752F2F78ED}" name="Seos horisontaalsete põhimõtetega: Väljaspool Harjumaad loodud SKP elaniku kohta EL 27 keskmisest" dataDxfId="90"/>
    <tableColumn id="9" xr3:uid="{A94D6DD4-B665-4BD3-AA9E-10346B6F7AC3}" name="Seos horisontaalsete põhimõtetega: Kasvuhoonegaaside netoheide CO2 ekvivalenttonnides" dataDxfId="89"/>
    <tableColumn id="10" xr3:uid="{55F0083F-BC1F-4932-8CCA-13302058FBA0}" name="Seos horisontaalsete põhimõtetega: Soolise võrdõiguslikkuse indeks" dataDxfId="88"/>
    <tableColumn id="11" xr3:uid="{3F12EA5F-F09D-43A7-B0EE-C308E14DB5E3}" name="Seos horisontaalsete põhimõtetega: Hoolivuse ja koostöömeelsuse mõõdik" dataDxfId="87"/>
    <tableColumn id="12" xr3:uid="{8DBE30B4-BA4E-480E-A52E-E7BA40B17502}" name="Seos horisontaalsete põhimõtetega: Ligipääsetavuse näitaja" dataDxfId="86"/>
    <tableColumn id="13" xr3:uid="{6E30CA7B-EF05-430A-BED5-D6130E096275}" name="Märkused ja täiendused" dataDxfId="85"/>
    <tableColumn id="14" xr3:uid="{FA43BF54-46D2-479F-B78C-8281C71DBA5C}" name="Vastutaja" dataDxfId="84"/>
  </tableColumns>
  <tableStyleInfo name="TableStyleLight16"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430F8F6-CE60-48F3-8AB7-CD2DAE8B6AE3}" name="Table14510" displayName="Table14510" ref="A1:Q20" totalsRowShown="0" headerRowDxfId="83" dataDxfId="82" headerRowBorderDxfId="80" tableBorderDxfId="81" totalsRowBorderDxfId="79">
  <autoFilter ref="A1:Q20" xr:uid="{3430F8F6-CE60-48F3-8AB7-CD2DAE8B6AE3}"/>
  <tableColumns count="17">
    <tableColumn id="1" xr3:uid="{E5484E42-0CA3-49B8-981B-78A852B2746E}" name="Tegevus - TAIE Fookusvaldkonnad (https://taie.ee/): " dataDxfId="78"/>
    <tableColumn id="2" xr3:uid="{2A60AF1D-44E1-484C-9D06-F1E3573E42D8}" name="Alategevused (lisada kõik alategevused)" dataDxfId="77"/>
    <tableColumn id="3" xr3:uid="{AA6B0581-346A-4F04-9740-20E3D53A097E}" name="Eelarve" dataDxfId="76"/>
    <tableColumn id="4" xr3:uid="{0AD8373A-FA63-4FCD-A9DC-69B607D4B220}" name="Tegevus on uus, jätkuv, lõppev" dataDxfId="75"/>
    <tableColumn id="15" xr3:uid="{460B5A8C-0E5A-4EB1-8DAF-9539BB2C0A43}" name="Sihtgrupp" dataDxfId="74"/>
    <tableColumn id="17" xr3:uid="{F858ACFB-5D8A-45D6-8D03-E17052428ABE}" name="Kasusaajate arv" dataDxfId="73"/>
    <tableColumn id="5" xr3:uid="{388DE56F-BD32-4EAF-B898-7852F9895C7D}" name="Oodatav tulemus, sh kolmikpööre" dataDxfId="72"/>
    <tableColumn id="6" xr3:uid="{3990D2EA-6FF0-4068-8EF9-B672DCCE25A6}" name="TAIE seos" dataDxfId="71"/>
    <tableColumn id="7" xr3:uid="{BC476DD4-BFEE-49EB-BA56-67988E20BA47}" name="Seos näitajaga: Tööjõu tootlikkus osakaaluna EL keskmisest" dataDxfId="70"/>
    <tableColumn id="8" xr3:uid="{32BA4CF4-148B-4F76-A596-C36F8C2F3DEA}" name="Seos näitajaga: TA kulud erasektoris " dataDxfId="69"/>
    <tableColumn id="16" xr3:uid="{99C3A122-48C2-4937-A67B-CC367E69421E}" name="Seos horisontaalsete põhimõtetega: Väljaspool Harjumaad loodud SKP elaniku kohta EL 27 keskmisest" dataDxfId="68"/>
    <tableColumn id="9" xr3:uid="{E6295699-BE0F-4BAE-9A8B-2E37316B44E4}" name="Seos horisontaalsete põhimõtetega: Kasvuhoonegaaside netoheide CO2 ekvivalenttonnides" dataDxfId="67"/>
    <tableColumn id="10" xr3:uid="{9A5BA154-5383-4388-B7CA-B87ABE2BE71A}" name="Seos horisontaalsete põhimõtetega: Soolise võrdõiguslikkuse indeks" dataDxfId="66"/>
    <tableColumn id="11" xr3:uid="{4C63E82F-8354-4575-ADD5-97741B1B8060}" name="Seos horisontaalsete põhimõtetega: Hoolivuse ja koostöömeelsuse mõõdik" dataDxfId="65"/>
    <tableColumn id="12" xr3:uid="{A4F8F0D1-1B02-4F40-9D74-9D53D3A2E492}" name="Seos horisontaalsete põhimõtetega: Ligipääsetavuse näitaja" dataDxfId="64"/>
    <tableColumn id="13" xr3:uid="{26B61835-BAB1-4FF8-9DC5-8A0C30C0B05B}" name="Märkused ja täiendused" dataDxfId="63"/>
    <tableColumn id="14" xr3:uid="{F6938DE7-CC41-4DCA-B47B-3480D2735E5C}" name="Vastutaja" dataDxfId="62"/>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45BFE8C-0B27-46F9-BE8A-EB4BC576AD61}" name="Table178" displayName="Table178" ref="A1:S41" totalsRowShown="0" headerRowDxfId="61" dataDxfId="60" tableBorderDxfId="59">
  <autoFilter ref="A1:S41" xr:uid="{B306137C-2555-47B2-B25C-9993D7D33B32}">
    <filterColumn colId="18">
      <filters>
        <filter val="Siim Kinnas"/>
      </filters>
    </filterColumn>
  </autoFilter>
  <tableColumns count="19">
    <tableColumn id="1" xr3:uid="{43DAA2D6-8672-47C1-AE53-918DA3898572}" name="Tegevus - TAIE Fookusvaldkonnad (https://taie.ee/): " dataDxfId="58"/>
    <tableColumn id="18" xr3:uid="{D3157059-EBBD-429E-A246-329E89B0E51F}" name="TAIE teekaardi viide" dataDxfId="57"/>
    <tableColumn id="19" xr3:uid="{8D28AC66-76BC-47CF-A420-E92C32F9F76D}" name="Kommentaar - lisa siia, kui vajab täiendust? + lisa enda nimi sulgudes" dataDxfId="56"/>
    <tableColumn id="2" xr3:uid="{73CB51AA-72C9-49B3-8714-BC6F27BE4578}" name="Alategevused (lisada kõik alategevused)" dataDxfId="55"/>
    <tableColumn id="3" xr3:uid="{B6988951-5FF2-4C93-8CFF-B3A375FADE91}" name="Eelarve" dataDxfId="54"/>
    <tableColumn id="4" xr3:uid="{64F8C3D9-CD54-4787-AB5A-B256CE2B0765}" name="Tegevuste teostamise aeg" dataDxfId="53"/>
    <tableColumn id="15" xr3:uid="{D28E43DD-B8B7-40A8-8E90-D5CAE9EFD06F}" name="Sihtgrupp" dataDxfId="52"/>
    <tableColumn id="17" xr3:uid="{088BF636-C9C6-4505-9022-3A2068F6EC02}" name="Kasusaajate arv" dataDxfId="51"/>
    <tableColumn id="5" xr3:uid="{924F5247-480B-48B8-A9C0-20CA9B69FBE8}" name="Oodatav tulemus, sh kolmikpööre" dataDxfId="50"/>
    <tableColumn id="6" xr3:uid="{760C7D36-6507-4AF6-B8DC-7F0092B26410}" name="TAIE seos" dataDxfId="49"/>
    <tableColumn id="7" xr3:uid="{BA683193-F37E-4111-8D7D-4218672C5209}" name="Seos näitajaga: Tööjõu tootlikkus osakaaluna EL keskmisest" dataDxfId="48"/>
    <tableColumn id="8" xr3:uid="{F704C8D7-C4CA-4D43-B188-86F1DEAEB309}" name="Seos näitajaga: TA kulud erasektoris " dataDxfId="47"/>
    <tableColumn id="16" xr3:uid="{27F8917C-E301-4EB5-9BAB-58D8D9791DB8}" name="Seos horisontaalsete põhimõtetega: Väljaspool Harjumaad loodud SKP elaniku kohta EL 27 keskmisest" dataDxfId="46"/>
    <tableColumn id="9" xr3:uid="{837C8FDB-AEDD-4E47-AE5B-5135214DA1FF}" name="Seos horisontaalsete põhimõtetega: Kasvuhoonegaaside netoheide CO2 ekvivalenttonnides" dataDxfId="45"/>
    <tableColumn id="10" xr3:uid="{15526D5F-37AF-44FB-848F-2257AAE5CBC5}" name="Seos horisontaalsete põhimõtetega: Soolise võrdõiguslikkuse indeks" dataDxfId="44"/>
    <tableColumn id="11" xr3:uid="{5C84EFC1-6C8C-4841-90A4-A5A3DF726AA4}" name="Seos horisontaalsete põhimõtetega: Hoolivuse ja koostöömeelsuse mõõdik" dataDxfId="43"/>
    <tableColumn id="12" xr3:uid="{187E422B-C4A0-45C6-A58D-4FAB3CF55F32}" name="Seos horisontaalsete põhimõtetega: Ligipääsetavuse näitaja" dataDxfId="42"/>
    <tableColumn id="13" xr3:uid="{2DDB25F7-68E1-40BE-9545-46DAD2EC02E6}" name="Märkused ja täiendused" dataDxfId="41"/>
    <tableColumn id="14" xr3:uid="{F0A43D9C-3DB2-45E1-B049-032D93F2F970}" name="Vastutaja" dataDxfId="40"/>
  </tableColumns>
  <tableStyleInfo name="TableStyleLight16"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3929927-0FBE-4672-A27C-1EC7DB125589}" name="Table269" displayName="Table269" ref="A1:R22" totalsRowCount="1" headerRowDxfId="39" dataDxfId="38" headerRowBorderDxfId="36" tableBorderDxfId="37" totalsRowBorderDxfId="35">
  <autoFilter ref="A1:R21" xr:uid="{04279C57-1F1F-4763-A73B-12A8D14C132D}">
    <filterColumn colId="0" hiddenButton="1"/>
    <filterColumn colId="17">
      <filters>
        <filter val="Siim Kinnas"/>
      </filters>
    </filterColumn>
  </autoFilter>
  <tableColumns count="18">
    <tableColumn id="1" xr3:uid="{13A5407B-E479-4903-847F-CFF53FCE91CE}" name="Tegevus" dataDxfId="33" totalsRowDxfId="34"/>
    <tableColumn id="2" xr3:uid="{8C1E9C82-966A-471B-A619-B6526FF242E8}" name="Alategevused (lisada kõik alategevused)" dataDxfId="31" totalsRowDxfId="32"/>
    <tableColumn id="19" xr3:uid="{F5D6D3B6-2FEF-4822-9FAC-495EC4B89C37}" name="Kommentaar - lisa siia, kui vajab täiendust? + lisa enda nimi sulgudes" totalsRowDxfId="30"/>
    <tableColumn id="3" xr3:uid="{FFEEBA07-BCB2-4A33-AEAA-920274C510A6}" name="Eelarve" dataDxfId="28" totalsRowDxfId="29"/>
    <tableColumn id="4" xr3:uid="{A847E8FF-2E0F-428A-A4DF-AD671608704D}" name="Tegevus on uus, jätkuv, lõppev" dataDxfId="26" totalsRowDxfId="27"/>
    <tableColumn id="15" xr3:uid="{E303E632-C583-4277-ABC1-3C0A861AD978}" name="Sihtgrupp" dataDxfId="24" totalsRowDxfId="25"/>
    <tableColumn id="17" xr3:uid="{E4B87652-3035-47BE-9D6A-4F11A6175BC9}" name="Kasusaajate arv" dataDxfId="22" totalsRowDxfId="23"/>
    <tableColumn id="5" xr3:uid="{0588A517-6BD7-4394-80A4-49A718A7D540}" name="Oodatav tulemus, sh kolmikpööre" dataDxfId="20" totalsRowDxfId="21"/>
    <tableColumn id="6" xr3:uid="{4F32665C-B2D9-4382-8E62-2337F624294A}" name="TAIE seos" dataDxfId="18" totalsRowDxfId="19"/>
    <tableColumn id="7" xr3:uid="{A68C1288-1126-47BC-96C4-DBBE77314AAA}" name="Seos näitajaga: Tööjõu tootlikkus osakaaluna EL keskmisest" dataDxfId="16" totalsRowDxfId="17"/>
    <tableColumn id="8" xr3:uid="{54F64E0B-2F55-4AEC-8160-660CDCB85313}" name="Seos näitajaga: TA kulud erasektoris " dataDxfId="14" totalsRowDxfId="15"/>
    <tableColumn id="16" xr3:uid="{12622A14-AA11-4278-84D7-BD60B867C477}" name="Seos horisontaalsete põhimõtetega: Väljaspool Harjumaad loodud SKP elaniku kohta EL 27 keskmisest" dataDxfId="12" totalsRowDxfId="13"/>
    <tableColumn id="9" xr3:uid="{6C5DD812-58FE-4861-8D65-2E784E5ED158}" name="Seos horisontaalsete põhimõtetega: Kasvuhoonegaaside netoheide CO2 ekvivalenttonnides" dataDxfId="10" totalsRowDxfId="11"/>
    <tableColumn id="10" xr3:uid="{6F3AA237-F465-43DE-860B-A205DAC72E05}" name="Seos horisontaalsete põhimõtetega: Soolise võrdõiguslikkuse indeks" dataDxfId="8" totalsRowDxfId="9"/>
    <tableColumn id="11" xr3:uid="{EF9C7712-A40C-4471-AD9B-49F513BA7167}" name="Seos horisontaalsete põhimõtetega: Hoolivuse ja koostöömeelsuse mõõdik" dataDxfId="6" totalsRowDxfId="7"/>
    <tableColumn id="12" xr3:uid="{FD5D2A61-3F1B-4122-96A5-26C369392E56}" name="Seos horisontaalsete põhimõtetega: Ligipääsetavuse näitaja" dataDxfId="4" totalsRowDxfId="5"/>
    <tableColumn id="13" xr3:uid="{0C7EC8C9-A9DB-4559-8147-715F0EBB72C5}" name="Märkused ja täiendused" dataDxfId="2" totalsRowDxfId="3"/>
    <tableColumn id="14" xr3:uid="{9C4F6ED6-CE29-4C58-93F5-D809C6C62829}" name="Vastutaja" dataDxfId="0" totalsRowDxfId="1"/>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1" dT="2023-05-31T07:38:20.81" personId="{96E56200-F80B-4C8F-9C7B-A6806F05C7E0}" id="{0B94D641-1DDA-46AD-BC51-8AD2FD487903}">
    <text>Palun märkida sihtgrupp (sihtgrupi nr) kellele tegevus on suunatud vastavalt kaldkirjas toodule</text>
  </threadedComment>
</ThreadedComments>
</file>

<file path=xl/threadedComments/threadedComment2.xml><?xml version="1.0" encoding="utf-8"?>
<ThreadedComments xmlns="http://schemas.microsoft.com/office/spreadsheetml/2018/threadedcomments" xmlns:x="http://schemas.openxmlformats.org/spreadsheetml/2006/main">
  <threadedComment ref="E1" dT="2023-05-31T07:38:20.81" personId="{96E56200-F80B-4C8F-9C7B-A6806F05C7E0}" id="{9D37FC94-65B7-439B-AA17-F7A7115C2D29}">
    <text>Palun märkida sihtgrupp (sihtgrupi nr) kellele tegevus on suunatud vastavalt kaldkirjas toodule</text>
  </threadedComment>
  <threadedComment ref="C4" dT="2024-05-14T13:30:37.75" personId="{592CCAA1-1D27-4ED0-BB57-141FD6A77B53}" id="{D8505C45-F048-4725-8ADC-93C7E7500AE5}">
    <text>Konverents - sügis</text>
  </threadedComment>
  <threadedComment ref="C4" dT="2024-05-14T13:31:49.45" personId="{592CCAA1-1D27-4ED0-BB57-141FD6A77B53}" id="{1FD46FFB-46A1-4384-B764-89625EF2DB9F}" parentId="{D8505C45-F048-4725-8ADC-93C7E7500AE5}">
    <text>käsiraamat</text>
  </threadedComment>
</ThreadedComments>
</file>

<file path=xl/threadedComments/threadedComment3.xml><?xml version="1.0" encoding="utf-8"?>
<ThreadedComments xmlns="http://schemas.microsoft.com/office/spreadsheetml/2018/threadedcomments" xmlns:x="http://schemas.openxmlformats.org/spreadsheetml/2006/main">
  <threadedComment ref="N2" dT="2023-06-01T08:01:53.90" personId="{96E56200-F80B-4C8F-9C7B-A6806F05C7E0}" id="{F8A116BE-83AB-40F2-B151-983957BBE2BF}">
    <text>EIS, kas teil on sisekordi, organisatsiooni toimimise põhimõtteid, strateegiaid vms kus selline arvestamine sees oleks? Ma näeks, et selline arvestamine oleks läbivalt oluline</text>
  </threadedComment>
  <threadedComment ref="H5" dT="2023-05-30T13:10:45.40" personId="{96E56200-F80B-4C8F-9C7B-A6806F05C7E0}" id="{0AB1AD7A-CFC2-4863-B1B4-237182C2B470}">
    <text>Palun paari lausega selgitada</text>
  </threadedComment>
  <threadedComment ref="H5" dT="2023-05-30T13:11:06.87" personId="{96E56200-F80B-4C8F-9C7B-A6806F05C7E0}" id="{7ED62B8F-C542-4912-A13B-1C842D0AC691}" parentId="{0AB1AD7A-CFC2-4863-B1B4-237182C2B470}">
    <text>Seda kõikide lahtrite puhul kuhu on märgitud JAH</text>
  </threadedComment>
  <threadedComment ref="H11" dT="2023-05-30T13:10:45.40" personId="{96E56200-F80B-4C8F-9C7B-A6806F05C7E0}" id="{15DB8440-CFBF-46A4-93EA-4A39D7E2B277}">
    <text>Palun paari lausega selgitada</text>
  </threadedComment>
  <threadedComment ref="H11" dT="2023-05-30T13:11:06.87" personId="{96E56200-F80B-4C8F-9C7B-A6806F05C7E0}" id="{B065CC04-FAB4-4B3F-803B-9636449AD5A0}" parentId="{15DB8440-CFBF-46A4-93EA-4A39D7E2B277}">
    <text>Seda kõikide lahtrite puhul kuhu on märgitud JAH</text>
  </threadedComment>
  <threadedComment ref="H15" dT="2023-05-30T13:10:45.40" personId="{96E56200-F80B-4C8F-9C7B-A6806F05C7E0}" id="{4F7C3CF7-AAF6-4811-9A7F-DC13CA2B4148}">
    <text>Palun paari lausega selgitada</text>
  </threadedComment>
  <threadedComment ref="H15" dT="2023-05-30T13:11:06.87" personId="{96E56200-F80B-4C8F-9C7B-A6806F05C7E0}" id="{5409DEC2-B2F4-465B-BCFF-88F764251524}" parentId="{4F7C3CF7-AAF6-4811-9A7F-DC13CA2B4148}">
    <text>Seda kõikide lahtrite puhul kuhu on märgitud JAH</text>
  </threadedComment>
</ThreadedComments>
</file>

<file path=xl/threadedComments/threadedComment4.xml><?xml version="1.0" encoding="utf-8"?>
<ThreadedComments xmlns="http://schemas.microsoft.com/office/spreadsheetml/2018/threadedcomments" xmlns:x="http://schemas.openxmlformats.org/spreadsheetml/2006/main">
  <threadedComment ref="O2" dT="2023-06-01T08:01:53.90" personId="{96E56200-F80B-4C8F-9C7B-A6806F05C7E0}" id="{C3CD45FC-62A8-44BF-90D0-0C07D3FD6222}">
    <text>EIS, kas teil on sisekordi, organisatsiooni toimimise põhimõtteid, strateegiaid vms kus selline arvestamine sees oleks? Ma näeks, et selline arvestamine oleks läbivalt oluline</text>
  </threadedComment>
</ThreadedComments>
</file>

<file path=xl/threadedComments/threadedComment5.xml><?xml version="1.0" encoding="utf-8"?>
<ThreadedComments xmlns="http://schemas.microsoft.com/office/spreadsheetml/2018/threadedcomments" xmlns:x="http://schemas.openxmlformats.org/spreadsheetml/2006/main">
  <threadedComment ref="C6" dT="2024-05-14T13:09:43.11" personId="{592CCAA1-1D27-4ED0-BB57-141FD6A77B53}" id="{3739201F-B4D7-40B2-97D9-F143AD93D5B6}">
    <text>Hange sügisel - osaarve 2024?</text>
  </threadedComment>
  <threadedComment ref="C11" dT="2024-05-14T13:10:05.03" personId="{592CCAA1-1D27-4ED0-BB57-141FD6A77B53}" id="{8C545F94-47C5-4D88-8EF8-8B1E21F8FB0A}">
    <text>Summa suurenes, lisandus digitaliseerija. MM klipid</text>
  </threadedComment>
  <threadedComment ref="C12" dT="2024-05-14T13:10:31.64" personId="{592CCAA1-1D27-4ED0-BB57-141FD6A77B53}" id="{D1CB546F-285E-41D2-9A45-74A5281BF6DE}">
    <text>Tööstussümbioos - mingi osa võtame TAI pilootidest</text>
  </threadedComment>
  <threadedComment ref="C13" dT="2024-05-14T13:11:10.63" personId="{592CCAA1-1D27-4ED0-BB57-141FD6A77B53}" id="{3D6213C6-7D5A-4774-A33C-94966F9F5E5C}">
    <text>Väiksemas mahus kasutame</text>
  </threadedComment>
  <threadedComment ref="C14" dT="2024-05-14T13:11:57.78" personId="{592CCAA1-1D27-4ED0-BB57-141FD6A77B53}" id="{353036EB-E098-4459-A9BA-48A835AE3BB6}">
    <text>Kolm maakonda - vahendid pilootidest / ideekonkurssid. Ärikomitee juuni-juuli?</text>
  </threadedComment>
  <threadedComment ref="C15" dT="2024-05-14T13:12:09.41" personId="{592CCAA1-1D27-4ED0-BB57-141FD6A77B53}" id="{F0BA6F51-4CE4-4724-8F1B-1B8C4733A535}">
    <text>tehtud</text>
  </threadedComment>
  <threadedComment ref="C18" dT="2024-05-14T13:12:39.63" personId="{592CCAA1-1D27-4ED0-BB57-141FD6A77B53}" id="{61D0F792-4B61-4DD3-8320-4EBA1D8DCD5A}">
    <text>Lõppes? Summa üle vaadat</text>
  </threadedComment>
  <threadedComment ref="C19" dT="2024-05-14T13:12:55.67" personId="{592CCAA1-1D27-4ED0-BB57-141FD6A77B53}" id="{E8F75E0B-6C5B-4088-9578-91C41F6191BB}">
    <text>Lõppeb mai, summa üle vaadat</text>
  </threadedComment>
  <threadedComment ref="C20" dT="2024-05-14T13:13:06.69" personId="{592CCAA1-1D27-4ED0-BB57-141FD6A77B53}" id="{EB20EA7F-6CFC-4394-9533-B193A1786797}">
    <text>Lõppeb juuni</text>
  </threadedComment>
  <threadedComment ref="C21" dT="2024-05-14T13:13:19.42" personId="{592CCAA1-1D27-4ED0-BB57-141FD6A77B53}" id="{28177FCF-907D-4D24-8841-48C1C4AFFCFE}">
    <text>Lõppes aasta alguses</text>
  </threadedComment>
</ThreadedComments>
</file>

<file path=xl/threadedComments/threadedComment6.xml><?xml version="1.0" encoding="utf-8"?>
<ThreadedComments xmlns="http://schemas.microsoft.com/office/spreadsheetml/2018/threadedcomments" xmlns:x="http://schemas.openxmlformats.org/spreadsheetml/2006/main">
  <threadedComment ref="C6" dT="2024-05-14T13:03:05.56" personId="{592CCAA1-1D27-4ED0-BB57-141FD6A77B53}" id="{68CEB872-080B-4C6D-BEFC-0270955692D2}">
    <text>Siim A - saab vajadusel lükata edasi. Siv siduda teooriaga</text>
  </threadedComment>
  <threadedComment ref="C7" dT="2024-05-14T13:28:48.10" personId="{592CCAA1-1D27-4ED0-BB57-141FD6A77B53}" id="{C88FFEB4-9F69-4847-98F0-EE52AAF6C1F4}">
    <text>Aasta alguses oli kolitus, Bristol. Ligipääsud uuele platvormile. Koolitus kasutamiseks.  Vaata üle</text>
  </threadedComment>
  <threadedComment ref="C8" dT="2024-05-14T13:03:38.51" personId="{592CCAA1-1D27-4ED0-BB57-141FD6A77B53}" id="{3E76A1E7-8433-4591-9313-B921BCB5105F}">
    <text>Tööstussümbioosil vaid 20 tuh eelarvesttaud, 50 tuh läheks maks kasutusse. Muus osas pigem vajadus väiksem</text>
  </threadedComment>
  <threadedComment ref="C9" dT="2024-05-14T13:04:26.45" personId="{592CCAA1-1D27-4ED0-BB57-141FD6A77B53}" id="{86865270-4DB5-4DEF-AC1C-CE4E46B612AE}">
    <text>Valideerime laiemalt (Karl valideerib) Digi, kestlikkus - erinevad teemad. Pigem ei kulu selles mahus</text>
  </threadedComment>
  <threadedComment ref="C10" dT="2024-05-13T09:40:17.94" personId="{592CCAA1-1D27-4ED0-BB57-141FD6A77B53}" id="{D4B90D84-94BF-42FD-AA0E-875F4539A8A7}">
    <text>Arve 2025</text>
  </threadedComment>
  <threadedComment ref="C11" dT="2024-05-13T09:40:49.66" personId="{592CCAA1-1D27-4ED0-BB57-141FD6A77B53}" id="{8CBBEC2E-4AE5-45B3-B6DC-E048B1B809EA}">
    <text>Helena teeb hanke, välja läheb juunis - arve 2024 100000, teine osa 2025</text>
  </threadedComment>
  <threadedComment ref="C12" dT="2024-05-13T09:42:32.84" personId="{592CCAA1-1D27-4ED0-BB57-141FD6A77B53}" id="{9B1EEBCB-201B-4909-B1D2-72FC700C4F30}">
    <text xml:space="preserve">Liza paneb kokku struktuuri, plaan C - ei leia pakkujat, teeme sisu ise ja ostame kujunduse turunduse abiga. Inglis keeles (tõlge peale). 2024 osaliselt - enamus 2025 aastasse
</text>
  </threadedComment>
  <threadedComment ref="C13" dT="2024-05-14T13:05:04.84" personId="{592CCAA1-1D27-4ED0-BB57-141FD6A77B53}" id="{201CA8F6-4424-4DCD-8305-7110588B337E}">
    <text xml:space="preserve">Targa tellija konsptsioon. Teavitus, workshop. Koostöös ITL? Ja teised turuosalised. </text>
  </threadedComment>
  <threadedComment ref="C13" dT="2024-05-14T13:05:19.09" personId="{592CCAA1-1D27-4ED0-BB57-141FD6A77B53}" id="{7BBB1060-35A5-4E54-A583-0B1D66C51D4B}" parentId="{201CA8F6-4424-4DCD-8305-7110588B337E}">
    <text>Sandra teenus, kulub ära</text>
  </threadedComment>
  <threadedComment ref="C14" dT="2024-05-14T13:06:01.82" personId="{592CCAA1-1D27-4ED0-BB57-141FD6A77B53}" id="{36B9CB3F-F456-4E95-BC49-6630B2B207CA}">
    <text>Siim A, Tech toursiga sarnane. Sügis. Otseselt tegevusi taga pole
5 tuh max</text>
  </threadedComment>
  <threadedComment ref="C15" dT="2024-05-14T13:06:29.16" personId="{592CCAA1-1D27-4ED0-BB57-141FD6A77B53}" id="{BB5C6F25-5C8E-4EE7-A7D7-A7C806FEDEF7}">
    <text xml:space="preserve">Roheline laine jne. Kasutame max. </text>
  </threadedComment>
  <threadedComment ref="C18" dT="2024-05-14T13:07:12.28" personId="{592CCAA1-1D27-4ED0-BB57-141FD6A77B53}" id="{8DBEC47E-AB5C-4EEE-A04A-7A0103A29A96}">
    <text>Piloot, 60 tuh umbes (väikehange) 70 tuh max - sellel aastal ja siis otsustame kas hangime programmi - 2025 aasta vaates</text>
  </threadedComment>
  <threadedComment ref="C19" dT="2024-05-14T13:07:27.34" personId="{592CCAA1-1D27-4ED0-BB57-141FD6A77B53}" id="{A76D856D-63C8-4470-8D8A-91EB72848832}">
    <text>Töös - suma üle vaadat</text>
  </threadedComment>
  <threadedComment ref="C20" dT="2024-05-14T13:07:54.54" personId="{592CCAA1-1D27-4ED0-BB57-141FD6A77B53}" id="{316DA85B-4809-4C60-B966-A90A28079A2D}">
    <text>MKM vaja valideerida (ma lõpus otsus, kas pikendame olemaoslevat= ja kas ligume edasi?</text>
  </threadedComment>
  <threadedComment ref="C21" dT="2024-05-14T13:08:30.23" personId="{592CCAA1-1D27-4ED0-BB57-141FD6A77B53}" id="{B31C535E-9F79-4A85-ABFC-45B69D9F0588}">
    <text>Hange - sügisel programm. 2024 summa osaliselt kasutuses - ülejäänu 2025</text>
  </threadedComment>
  <threadedComment ref="C22" dT="2024-05-13T09:44:08.62" personId="{592CCAA1-1D27-4ED0-BB57-141FD6A77B53}" id="{AF2A84A9-C4FE-452F-8392-6DEF8702DC13}">
    <text xml:space="preserve">MIT - piloot,  mais tehniline, Juunis väljas,august/ettevõtted ettevõtted -  2-3 päeva või nädal. Ühekordne  järjest intensiiv
</text>
  </threadedComment>
  <threadedComment ref="C22" dT="2024-05-13T09:45:41.21" personId="{592CCAA1-1D27-4ED0-BB57-141FD6A77B53}" id="{7088E74B-A513-4F27-B57A-A6126824560A}" parentId="{AF2A84A9-C4FE-452F-8392-6DEF8702DC13}">
    <text xml:space="preserve">Tõlge samast rahast (materjalide - 2025 tõlge valmis - raamat ise, raamat, eraamat, online.  Maale ja rahvale (aga kirjastaja hangime - raamatule tekib hind - 200 tasuta koopiat - raamatukogud ülikoollid)
</text>
  </threadedComment>
  <threadedComment ref="C23" dT="2024-05-13T09:47:10.83" personId="{592CCAA1-1D27-4ED0-BB57-141FD6A77B53}" id="{5985F3D8-30EF-47BB-922D-A519C912FAEF}">
    <text>Siim kirjutab tehilist, 10-20 ettevõtet, 1-2 päeva. Hange välja ja sügis koolitame.</text>
  </threadedComment>
  <threadedComment ref="C23" dT="2024-05-13T09:49:17.28" personId="{592CCAA1-1D27-4ED0-BB57-141FD6A77B53}" id="{1EC4657F-B3A6-47B8-A96C-D77372A5BC09}" parentId="{5985F3D8-30EF-47BB-922D-A519C912FAEF}">
    <text>Rahvusvaheline hange, ingliskeelne. Korralduse teeme ise.</text>
  </threadedComment>
  <threadedComment ref="C24" dT="2024-05-13T09:52:05.97" personId="{592CCAA1-1D27-4ED0-BB57-141FD6A77B53}" id="{2E2E7873-3862-4142-B86C-70D9CB4C01CD}">
    <text>ASTP koolitus, tehnosiirde ärialuste täiendamine (keskastme juhtidele suunatud, kust raha tuleb?) Lihthange</text>
  </threadedComment>
  <threadedComment ref="C25" dT="2024-05-13T09:50:30.27" personId="{592CCAA1-1D27-4ED0-BB57-141FD6A77B53}" id="{6795BEDC-E75D-4194-BB01-8767356AC586}">
    <text>Uuri millal sa pead uue konkurssi välja kuulutama? Sügisene tööplaan</text>
  </threadedComment>
  <threadedComment ref="C28" dT="2024-05-14T13:29:22.40" personId="{592CCAA1-1D27-4ED0-BB57-141FD6A77B53}" id="{03E1A0E8-A181-4258-8092-CA589D0427C6}">
    <text>Kulub ära. Septembris ettevõtetega (tarkvara) kontaktvisiit + koosolekud.</text>
  </threadedComment>
  <threadedComment ref="C29" dT="2024-05-14T13:30:07.11" personId="{592CCAA1-1D27-4ED0-BB57-141FD6A77B53}" id="{5A6F1A0C-C166-490D-87D6-428B86DE5E0B}">
    <text>Vajadus suurendada. Eve ei ole teadlikkuse tegevustele eelarvet planeeritud. Ettevõtete koolitus -taotlusfaas jne.</text>
  </threadedComment>
</ThreadedComments>
</file>

<file path=xl/threadedComments/threadedComment7.xml><?xml version="1.0" encoding="utf-8"?>
<ThreadedComments xmlns="http://schemas.microsoft.com/office/spreadsheetml/2018/threadedcomments" xmlns:x="http://schemas.openxmlformats.org/spreadsheetml/2006/main">
  <threadedComment ref="A10" dT="2024-10-28T12:48:22.75" personId="{54074DAA-5C1A-42D6-B872-BED55F83431B}" id="{DCDB4A42-0555-4669-92AF-C996C1CA959A}">
    <text>Lisaks Digi+kestlikkusega seotud teadlikkuse tõstmise tegevused</text>
  </threadedComment>
  <threadedComment ref="I14" dT="2024-12-02T13:18:38.00" personId="{5CD1191C-56BF-40B5-A878-BE41AB294BE9}" id="{DCE8C7FF-516F-448B-9F00-21646A806C47}" done="1">
    <text>Eesmärk: Suurendada tervisetehnoloogia era- ja avalikusektori erinevate osapoolte pädevust ja teadlikkust kvaliteedijuhtimisest meditsiiniseadmete (nii tark- kui riistvaraline) sh MDR vaates. 
Sisu: Tõsta tervisetehnoloogia toodete turule jõudmist, läbi parema teadlikkuse kvaliteedijuhtimisest ja ettevalmistusest vastavushindamiseks (ISO 13485; CE siia võiks ehk veel midagi lisada). Suurem valdkondlik pädevus julgustab rohkem ettevõtteid tegelema uute meditsiiniseadmete teadus- ja arendustegevusega. KPI: suureneb turule jõudvate toodete arv; paraneb avaliku- ja erasektori valdkondlik koostöö; tekivad selgemad teekonnad turule jõudmiseks. Koolitussari tunnustatud EL teavitatud asutuse poolt koostöös Terviseameti ja EISga. </text>
  </threadedComment>
  <threadedComment ref="I15" dT="2024-12-02T13:19:14.95" personId="{5CD1191C-56BF-40B5-A878-BE41AB294BE9}" id="{BB8C6CB0-5544-411D-8BF6-AE33D499F53D}" done="1">
    <text>Eesmärk: Tõsta teadlikku tehisaru rakendamist tervisetehnoloogia sektoris
Biotehnoloogia ja ravimiarenduse TA-tegevustes;
Inimekesksete tervisetehnoloogia riist- kui tarkvaraliste meditsiiniseadmete arendamises;
Tervishoiusüsteemi korralduse efektiivistamises – lõpptarbija valmisolek AI-lahendusi rakendada.
Sisu: Suurendada tervisetehnoloogia ökosüsteemi valdkondlikku AI teadmist, nii toodete/teenuste arendamisel kui ka rakendamisel praktikas. AI- lahendused kiirendavad TA-tegevusi, efektiivistavad protsesse ja tõstavad hoolduse kvaliteeti. AI-EU Act seab rangemad nõuded kõrge riskiga (sh tervishoid) AI-lahendustele. </text>
  </threadedComment>
  <threadedComment ref="A18" dT="2024-10-28T12:56:21.00" personId="{54074DAA-5C1A-42D6-B872-BED55F83431B}" id="{7150A8F6-AE9E-4EE9-AD68-7D84460D9B2B}">
    <text>TA tegevus andmevaldkonna arendamiseks.</text>
  </threadedComment>
  <threadedComment ref="H20" dT="2024-10-20T05:46:20.20" personId="{54074DAA-5C1A-42D6-B872-BED55F83431B}" id="{620C4605-A8B7-445A-8A26-499BD32CEDC3}">
    <text>Väljund on avalik infomaterjal. Kasusaajate lugemise protsess vajab täpsustamist.</text>
  </threadedComment>
  <threadedComment ref="A23" dT="2024-10-28T12:53:17.77" personId="{54074DAA-5C1A-42D6-B872-BED55F83431B}" id="{C75AE2D2-82BD-436A-8EA6-245F25CDEAB2}">
    <text>Kaasatud on ka Digi valdkond - digiprotsesside arendamine.</text>
  </threadedComment>
  <threadedComment ref="D25" dT="2025-01-02T13:09:24.29" personId="{A89821B0-02AB-424C-8055-A22895335E2C}" id="{643A932A-DB92-4E12-AEAE-F3D149B480DF}">
    <text>Tehnoloogiaeksperdi teenus, TA tegevuste tugi</text>
  </threadedComment>
</ThreadedComments>
</file>

<file path=xl/threadedComments/threadedComment8.xml><?xml version="1.0" encoding="utf-8"?>
<ThreadedComments xmlns="http://schemas.microsoft.com/office/spreadsheetml/2018/threadedcomments" xmlns:x="http://schemas.openxmlformats.org/spreadsheetml/2006/main">
  <threadedComment ref="D4" dT="2024-10-14T17:02:46.01" personId="{54074DAA-5C1A-42D6-B872-BED55F83431B}" id="{F9AA8986-FB8B-4363-928F-162D3DEFFDAD}">
    <text>TV saatele arvestada 2025.a  204000.-</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vmlDrawing" Target="../drawings/vmlDrawing6.vml"/><Relationship Id="rId1" Type="http://schemas.openxmlformats.org/officeDocument/2006/relationships/printerSettings" Target="../printerSettings/printerSettings9.bin"/><Relationship Id="rId5" Type="http://schemas.microsoft.com/office/2017/10/relationships/threadedComment" Target="../threadedComments/threadedComment6.xml"/><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vmlDrawing" Target="../drawings/vmlDrawing7.vml"/><Relationship Id="rId1" Type="http://schemas.openxmlformats.org/officeDocument/2006/relationships/printerSettings" Target="../printerSettings/printerSettings12.bin"/><Relationship Id="rId5" Type="http://schemas.microsoft.com/office/2017/10/relationships/threadedComment" Target="../threadedComments/threadedComment7.xml"/><Relationship Id="rId4" Type="http://schemas.openxmlformats.org/officeDocument/2006/relationships/comments" Target="../comments7.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8.vml"/><Relationship Id="rId1" Type="http://schemas.openxmlformats.org/officeDocument/2006/relationships/printerSettings" Target="../printerSettings/printerSettings13.bin"/><Relationship Id="rId5" Type="http://schemas.microsoft.com/office/2017/10/relationships/threadedComment" Target="../threadedComments/threadedComment8.xml"/><Relationship Id="rId4" Type="http://schemas.openxmlformats.org/officeDocument/2006/relationships/comments" Target="../comments8.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microsoft.com/office/2017/10/relationships/threadedComment" Target="../threadedComments/threadedComment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 Id="rId4" Type="http://schemas.microsoft.com/office/2017/10/relationships/threadedComment" Target="../threadedComments/threadedComment4.xml"/></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vmlDrawing" Target="../drawings/vmlDrawing5.vml"/><Relationship Id="rId1" Type="http://schemas.openxmlformats.org/officeDocument/2006/relationships/printerSettings" Target="../printerSettings/printerSettings7.bin"/><Relationship Id="rId5" Type="http://schemas.microsoft.com/office/2017/10/relationships/threadedComment" Target="../threadedComments/threadedComment5.xml"/><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A8F78-C06A-4A91-B2B7-A6A386C3B57B}">
  <dimension ref="A1:N27"/>
  <sheetViews>
    <sheetView tabSelected="1" zoomScale="99" zoomScaleNormal="170" workbookViewId="0">
      <selection activeCell="H7" sqref="H7"/>
    </sheetView>
  </sheetViews>
  <sheetFormatPr defaultColWidth="8.85546875" defaultRowHeight="14.45"/>
  <cols>
    <col min="1" max="1" width="41.42578125" customWidth="1"/>
    <col min="2" max="2" width="16" customWidth="1"/>
    <col min="3" max="3" width="15" customWidth="1"/>
    <col min="4" max="4" width="16" customWidth="1"/>
    <col min="5" max="6" width="14.28515625" customWidth="1"/>
    <col min="7" max="7" width="14.140625" customWidth="1"/>
    <col min="8" max="8" width="13.85546875" customWidth="1"/>
    <col min="9" max="9" width="16.28515625" customWidth="1"/>
    <col min="10" max="10" width="15.28515625" customWidth="1"/>
    <col min="13" max="13" width="17.28515625" customWidth="1"/>
    <col min="14" max="14" width="12.85546875" customWidth="1"/>
  </cols>
  <sheetData>
    <row r="1" spans="1:14" ht="15" thickBot="1">
      <c r="A1" s="120" t="s">
        <v>0</v>
      </c>
    </row>
    <row r="2" spans="1:14">
      <c r="A2" s="119"/>
      <c r="B2" s="115">
        <v>2023</v>
      </c>
      <c r="C2" s="115">
        <v>2024</v>
      </c>
      <c r="D2" s="115">
        <v>2025</v>
      </c>
      <c r="E2" s="115">
        <v>2026</v>
      </c>
      <c r="F2" s="115">
        <v>2027</v>
      </c>
      <c r="G2" s="115">
        <v>2028</v>
      </c>
      <c r="H2" s="115">
        <v>2029</v>
      </c>
      <c r="I2" s="115" t="s">
        <v>1</v>
      </c>
      <c r="J2" s="116" t="s">
        <v>2</v>
      </c>
    </row>
    <row r="3" spans="1:14">
      <c r="A3" s="117" t="s">
        <v>3</v>
      </c>
      <c r="B3" s="107">
        <f>'Ettevõtlusteadlikkus 2023'!C21</f>
        <v>407293.83</v>
      </c>
      <c r="C3" s="107">
        <f>'Ettevõtlusteadlikkus 2024'!C28</f>
        <v>2299388.1322341897</v>
      </c>
      <c r="D3" s="108">
        <f>'Ettevõtlusteadlikkus 2025'!D21</f>
        <v>1041124.9</v>
      </c>
      <c r="E3" s="108">
        <v>1100000</v>
      </c>
      <c r="F3" s="108">
        <v>1000000</v>
      </c>
      <c r="G3" s="108">
        <v>652257.92000000004</v>
      </c>
      <c r="H3" s="108">
        <f>I3-G3-F3-E3-D3-C3-B3</f>
        <v>515935.21776581049</v>
      </c>
      <c r="I3" s="108">
        <f>7016000</f>
        <v>7016000</v>
      </c>
      <c r="J3" s="109">
        <f>I3-B3-C3-D3-E3-F3-G3-H3</f>
        <v>0</v>
      </c>
    </row>
    <row r="4" spans="1:14">
      <c r="A4" s="117" t="s">
        <v>4</v>
      </c>
      <c r="B4" s="107">
        <v>7900093</v>
      </c>
      <c r="C4" s="107">
        <v>8743588</v>
      </c>
      <c r="D4" s="108">
        <f>'Rahvusvahelistumine 2025'!C26</f>
        <v>9370016.3000000007</v>
      </c>
      <c r="E4" s="108">
        <v>12305000</v>
      </c>
      <c r="F4" s="108">
        <v>12150000</v>
      </c>
      <c r="G4" s="108">
        <v>12000000</v>
      </c>
      <c r="H4" s="108">
        <v>11006641.949999999</v>
      </c>
      <c r="I4" s="108">
        <v>73475339.25</v>
      </c>
      <c r="J4" s="109">
        <f>I4-B4-C4-D4-E4-F4-G4-H4</f>
        <v>0</v>
      </c>
      <c r="M4" s="147"/>
      <c r="N4" s="148"/>
    </row>
    <row r="5" spans="1:14">
      <c r="A5" s="117" t="s">
        <v>5</v>
      </c>
      <c r="B5" s="107">
        <f>'TAI_teadlikkus 2023'!C36</f>
        <v>1284962.72</v>
      </c>
      <c r="C5" s="107">
        <f>'TAI_teadlikkus 2024'!C35</f>
        <v>4926510</v>
      </c>
      <c r="D5" s="108">
        <f>'TAI_teadlikkus 2025'!E41</f>
        <v>4611691.2</v>
      </c>
      <c r="E5" s="108">
        <v>4700000</v>
      </c>
      <c r="F5" s="108">
        <v>4700000</v>
      </c>
      <c r="G5" s="108">
        <v>4700000</v>
      </c>
      <c r="H5" s="108">
        <f>I5-G5-F5-E5-D5-C5-B5</f>
        <v>5427639.080000001</v>
      </c>
      <c r="I5" s="108">
        <v>30350803</v>
      </c>
      <c r="J5" s="109">
        <f>I5-B5-C5-D5-E5-F5-G5-H5</f>
        <v>0</v>
      </c>
      <c r="M5" s="148"/>
    </row>
    <row r="6" spans="1:14" ht="21" customHeight="1" thickBot="1">
      <c r="A6" s="118" t="s">
        <v>6</v>
      </c>
      <c r="B6" s="111">
        <f>'Innohanked 2023'!C15</f>
        <v>6420.4400000000005</v>
      </c>
      <c r="C6" s="111">
        <f>'Innohanked 2024'!C19</f>
        <v>185406.7</v>
      </c>
      <c r="D6" s="112">
        <f>'Innohanked 2025'!C20</f>
        <v>186383.1</v>
      </c>
      <c r="E6" s="112">
        <v>450000</v>
      </c>
      <c r="F6" s="112">
        <v>700000</v>
      </c>
      <c r="G6" s="112">
        <v>916093.3</v>
      </c>
      <c r="H6" s="112">
        <f>I6-G6-F6-E6-D6-C6-B6</f>
        <v>733982.4600000002</v>
      </c>
      <c r="I6" s="112">
        <v>3178286</v>
      </c>
      <c r="J6" s="113">
        <f>I6-B6-C6-D6-E6-F6-G6-H6</f>
        <v>0</v>
      </c>
      <c r="M6" s="148"/>
    </row>
    <row r="7" spans="1:14" ht="15" thickBot="1">
      <c r="A7" s="110" t="s">
        <v>1</v>
      </c>
      <c r="B7" s="114">
        <f>SUM(B3:B6)</f>
        <v>9598769.9900000002</v>
      </c>
      <c r="C7" s="114">
        <f t="shared" ref="C7:H7" si="0">SUM(C3:C6)</f>
        <v>16154892.832234189</v>
      </c>
      <c r="D7" s="114">
        <f t="shared" si="0"/>
        <v>15209215.500000002</v>
      </c>
      <c r="E7" s="114">
        <f t="shared" si="0"/>
        <v>18555000</v>
      </c>
      <c r="F7" s="114">
        <f t="shared" si="0"/>
        <v>18550000</v>
      </c>
      <c r="G7" s="114">
        <f t="shared" si="0"/>
        <v>18268351.220000003</v>
      </c>
      <c r="H7" s="114">
        <f t="shared" si="0"/>
        <v>17684198.70776581</v>
      </c>
      <c r="I7" s="114">
        <f>SUM(I3:I6)</f>
        <v>114020428.25</v>
      </c>
      <c r="J7" s="121">
        <f>SUM(J3:J6)</f>
        <v>0</v>
      </c>
    </row>
    <row r="11" spans="1:14">
      <c r="A11" s="487" t="s">
        <v>7</v>
      </c>
      <c r="G11" s="147"/>
    </row>
    <row r="12" spans="1:14">
      <c r="A12" s="428" t="s">
        <v>8</v>
      </c>
      <c r="H12" s="148"/>
    </row>
    <row r="13" spans="1:14">
      <c r="A13" s="428" t="s">
        <v>9</v>
      </c>
    </row>
    <row r="14" spans="1:14">
      <c r="A14" s="428" t="s">
        <v>10</v>
      </c>
    </row>
    <row r="15" spans="1:14">
      <c r="A15" s="428" t="s">
        <v>11</v>
      </c>
    </row>
    <row r="16" spans="1:14">
      <c r="A16" s="428" t="s">
        <v>12</v>
      </c>
    </row>
    <row r="17" spans="1:9">
      <c r="A17" s="428" t="s">
        <v>13</v>
      </c>
    </row>
    <row r="18" spans="1:9">
      <c r="A18" s="428" t="s">
        <v>14</v>
      </c>
    </row>
    <row r="19" spans="1:9">
      <c r="A19" s="428" t="s">
        <v>15</v>
      </c>
    </row>
    <row r="20" spans="1:9">
      <c r="A20" s="428" t="s">
        <v>16</v>
      </c>
    </row>
    <row r="21" spans="1:9">
      <c r="I21" s="148"/>
    </row>
    <row r="23" spans="1:9">
      <c r="A23" s="487" t="s">
        <v>17</v>
      </c>
    </row>
    <row r="24" spans="1:9">
      <c r="A24" s="428" t="s">
        <v>18</v>
      </c>
    </row>
    <row r="25" spans="1:9">
      <c r="A25" s="428" t="s">
        <v>19</v>
      </c>
    </row>
    <row r="26" spans="1:9">
      <c r="A26" s="428" t="s">
        <v>20</v>
      </c>
    </row>
    <row r="27" spans="1:9">
      <c r="A27" s="428" t="s">
        <v>21</v>
      </c>
    </row>
  </sheetData>
  <hyperlinks>
    <hyperlink ref="B3" location="'Ettevõtlusteadlikkus 2023'!A1" display="'Ettevõtlusteadlikkus 2023'!A1" xr:uid="{679EEEF9-8525-4922-A54A-32D4E63ACFAB}"/>
    <hyperlink ref="B5" location="'TAI_teadlikkus 2023'!A1" display="'TAI_teadlikkus 2023'!A1" xr:uid="{A733BF50-34AF-4235-90DC-418156537FCF}"/>
    <hyperlink ref="B6" location="'Innohanked 2023'!A1" display="'Innohanked 2023'!A1" xr:uid="{C8C3CB16-B4B1-4267-86ED-94653191BF45}"/>
    <hyperlink ref="C6" location="'Innohanked 2024'!A1" display="'Innohanked 2024'!A1" xr:uid="{7F465902-A2E4-48B8-95C1-4D3EE3DF1BCC}"/>
    <hyperlink ref="C5" location="'TAI_teadlikkus 2024'!A1" display="'TAI_teadlikkus 2024'!A1" xr:uid="{6CB8AEF7-C309-418B-813C-4C460F408C89}"/>
    <hyperlink ref="C3" location="'Ettevõtlusteadlikkus 2024'!A1" display="'Ettevõtlusteadlikkus 2024'!A1" xr:uid="{871403EE-5AE9-4120-A490-B1D3F4F55ECD}"/>
    <hyperlink ref="C4" location="'Rahvusvahelistumine 2024'!A1" display="'Rahvusvahelistumine 2024'!A1" xr:uid="{F0A3EA15-2F44-40D7-8D49-4337C10FC397}"/>
    <hyperlink ref="B4" location="'Rahvusvahelistumine 2023'!A1" display="'Rahvusvahelistumine 2023'!A1" xr:uid="{FD5FBC2A-178E-4BD1-B011-6AB0B9EFB67D}"/>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8831C-05A8-4737-8820-3B325C1E2BB8}">
  <sheetPr>
    <tabColor theme="5" tint="0.39997558519241921"/>
  </sheetPr>
  <dimension ref="A1:Q36"/>
  <sheetViews>
    <sheetView zoomScaleNormal="100" workbookViewId="0">
      <pane ySplit="1" topLeftCell="A18" activePane="bottomLeft" state="frozen"/>
      <selection pane="bottomLeft" activeCell="B4" sqref="B4"/>
    </sheetView>
  </sheetViews>
  <sheetFormatPr defaultColWidth="9.140625" defaultRowHeight="14.45"/>
  <cols>
    <col min="1" max="1" width="31.28515625" style="202" customWidth="1"/>
    <col min="2" max="2" width="25.42578125" style="202" customWidth="1"/>
    <col min="3" max="3" width="12.140625" style="258" customWidth="1"/>
    <col min="4" max="4" width="8.140625" style="202" customWidth="1"/>
    <col min="5" max="5" width="30.28515625" style="202" customWidth="1"/>
    <col min="6" max="6" width="12.28515625" style="202" customWidth="1"/>
    <col min="7" max="7" width="59" style="202" customWidth="1"/>
    <col min="8" max="8" width="17.28515625" style="202" customWidth="1"/>
    <col min="9" max="9" width="39" style="202" bestFit="1" customWidth="1"/>
    <col min="10" max="11" width="33.28515625" style="202" customWidth="1"/>
    <col min="12" max="12" width="39" style="202" bestFit="1" customWidth="1"/>
    <col min="13" max="13" width="30.28515625" style="202" bestFit="1" customWidth="1"/>
    <col min="14" max="14" width="24.28515625" style="202" customWidth="1"/>
    <col min="15" max="15" width="28.28515625" style="202" customWidth="1"/>
    <col min="16" max="16" width="52.85546875" style="202" customWidth="1"/>
    <col min="17" max="17" width="27.28515625" style="209" bestFit="1" customWidth="1"/>
    <col min="18" max="16384" width="9.140625" style="209"/>
  </cols>
  <sheetData>
    <row r="1" spans="1:17" s="202" customFormat="1" ht="57.95">
      <c r="A1" s="264" t="s">
        <v>91</v>
      </c>
      <c r="B1" s="265" t="s">
        <v>92</v>
      </c>
      <c r="C1" s="266" t="s">
        <v>93</v>
      </c>
      <c r="D1" s="265" t="s">
        <v>94</v>
      </c>
      <c r="E1" s="265" t="s">
        <v>95</v>
      </c>
      <c r="F1" s="265" t="s">
        <v>604</v>
      </c>
      <c r="G1" s="265" t="s">
        <v>96</v>
      </c>
      <c r="H1" s="265" t="s">
        <v>97</v>
      </c>
      <c r="I1" s="265" t="s">
        <v>98</v>
      </c>
      <c r="J1" s="265" t="s">
        <v>99</v>
      </c>
      <c r="K1" s="265" t="s">
        <v>100</v>
      </c>
      <c r="L1" s="265" t="s">
        <v>101</v>
      </c>
      <c r="M1" s="265" t="s">
        <v>102</v>
      </c>
      <c r="N1" s="265" t="s">
        <v>103</v>
      </c>
      <c r="O1" s="265" t="s">
        <v>104</v>
      </c>
      <c r="P1" s="265" t="s">
        <v>105</v>
      </c>
      <c r="Q1" s="267" t="s">
        <v>106</v>
      </c>
    </row>
    <row r="2" spans="1:17" ht="195.95" thickBot="1">
      <c r="A2" s="283"/>
      <c r="B2" s="284"/>
      <c r="C2" s="285"/>
      <c r="D2" s="284"/>
      <c r="E2" s="286" t="s">
        <v>107</v>
      </c>
      <c r="F2" s="286"/>
      <c r="G2" s="287" t="s">
        <v>177</v>
      </c>
      <c r="H2" s="288" t="s">
        <v>605</v>
      </c>
      <c r="I2" s="289"/>
      <c r="J2" s="289"/>
      <c r="K2" s="289"/>
      <c r="L2" s="289"/>
      <c r="M2" s="289"/>
      <c r="N2" s="289"/>
      <c r="O2" s="290"/>
      <c r="P2" s="284"/>
      <c r="Q2" s="291"/>
    </row>
    <row r="3" spans="1:17" ht="57" customHeight="1">
      <c r="A3" s="203" t="s">
        <v>481</v>
      </c>
      <c r="B3" s="300" t="s">
        <v>147</v>
      </c>
      <c r="C3" s="205">
        <f>C4+C5+C6+C7+C8+C9+C11+C10+C12+C13+C14+C15+C16</f>
        <v>1376303.1502903388</v>
      </c>
      <c r="D3" s="204"/>
      <c r="E3" s="204"/>
      <c r="F3" s="204"/>
      <c r="G3" s="206" t="s">
        <v>423</v>
      </c>
      <c r="H3" s="204"/>
      <c r="I3" s="204"/>
      <c r="J3" s="204"/>
      <c r="K3" s="204"/>
      <c r="L3" s="204"/>
      <c r="M3" s="204"/>
      <c r="N3" s="204"/>
      <c r="O3" s="207"/>
      <c r="P3" s="204"/>
      <c r="Q3" s="208"/>
    </row>
    <row r="4" spans="1:17" ht="205.5" customHeight="1">
      <c r="A4" s="211" t="s">
        <v>148</v>
      </c>
      <c r="B4" s="212" t="s">
        <v>606</v>
      </c>
      <c r="C4" s="213">
        <v>160000</v>
      </c>
      <c r="D4" s="212" t="s">
        <v>150</v>
      </c>
      <c r="E4" s="214" t="s">
        <v>371</v>
      </c>
      <c r="F4" s="214" t="s">
        <v>160</v>
      </c>
      <c r="G4" s="215" t="s">
        <v>607</v>
      </c>
      <c r="H4" s="212">
        <v>3</v>
      </c>
      <c r="I4" s="212" t="s">
        <v>426</v>
      </c>
      <c r="J4" s="215" t="s">
        <v>343</v>
      </c>
      <c r="K4" s="215" t="s">
        <v>153</v>
      </c>
      <c r="L4" s="215" t="s">
        <v>154</v>
      </c>
      <c r="M4" s="216" t="s">
        <v>155</v>
      </c>
      <c r="N4" s="216" t="s">
        <v>156</v>
      </c>
      <c r="O4" s="339" t="s">
        <v>157</v>
      </c>
      <c r="P4" s="212"/>
      <c r="Q4" s="217" t="s">
        <v>430</v>
      </c>
    </row>
    <row r="5" spans="1:17" ht="203.1">
      <c r="A5" s="218" t="s">
        <v>148</v>
      </c>
      <c r="B5" s="212" t="s">
        <v>608</v>
      </c>
      <c r="C5" s="213">
        <v>35000</v>
      </c>
      <c r="D5" s="212" t="s">
        <v>150</v>
      </c>
      <c r="E5" s="214" t="s">
        <v>371</v>
      </c>
      <c r="F5" s="214" t="s">
        <v>160</v>
      </c>
      <c r="G5" s="215" t="s">
        <v>609</v>
      </c>
      <c r="H5" s="219">
        <v>3</v>
      </c>
      <c r="I5" s="212" t="s">
        <v>433</v>
      </c>
      <c r="J5" s="215" t="s">
        <v>343</v>
      </c>
      <c r="K5" s="215" t="s">
        <v>610</v>
      </c>
      <c r="L5" s="215" t="s">
        <v>154</v>
      </c>
      <c r="M5" s="216" t="s">
        <v>427</v>
      </c>
      <c r="N5" s="216" t="s">
        <v>156</v>
      </c>
      <c r="O5" s="339" t="s">
        <v>157</v>
      </c>
      <c r="P5" s="221" t="s">
        <v>435</v>
      </c>
      <c r="Q5" s="217" t="s">
        <v>430</v>
      </c>
    </row>
    <row r="6" spans="1:17" ht="203.1">
      <c r="A6" s="218" t="s">
        <v>611</v>
      </c>
      <c r="B6" s="212" t="s">
        <v>612</v>
      </c>
      <c r="C6" s="213">
        <v>60000</v>
      </c>
      <c r="D6" s="212" t="s">
        <v>323</v>
      </c>
      <c r="E6" s="214" t="s">
        <v>518</v>
      </c>
      <c r="F6" s="214">
        <v>20</v>
      </c>
      <c r="G6" s="212" t="s">
        <v>613</v>
      </c>
      <c r="H6" s="212">
        <v>3</v>
      </c>
      <c r="I6" s="212" t="s">
        <v>458</v>
      </c>
      <c r="J6" s="215" t="s">
        <v>343</v>
      </c>
      <c r="K6" s="215" t="s">
        <v>153</v>
      </c>
      <c r="L6" s="215" t="s">
        <v>154</v>
      </c>
      <c r="M6" s="216" t="s">
        <v>155</v>
      </c>
      <c r="N6" s="216" t="s">
        <v>156</v>
      </c>
      <c r="O6" s="339" t="s">
        <v>157</v>
      </c>
      <c r="P6" s="221" t="s">
        <v>614</v>
      </c>
      <c r="Q6" s="333" t="s">
        <v>472</v>
      </c>
    </row>
    <row r="7" spans="1:17" ht="203.1">
      <c r="A7" s="218" t="s">
        <v>148</v>
      </c>
      <c r="B7" s="212" t="s">
        <v>615</v>
      </c>
      <c r="C7" s="213">
        <v>35000</v>
      </c>
      <c r="D7" s="212" t="s">
        <v>150</v>
      </c>
      <c r="E7" s="214" t="s">
        <v>437</v>
      </c>
      <c r="F7" s="214">
        <v>40</v>
      </c>
      <c r="G7" s="215" t="s">
        <v>616</v>
      </c>
      <c r="H7" s="212">
        <v>3</v>
      </c>
      <c r="I7" s="212" t="s">
        <v>458</v>
      </c>
      <c r="J7" s="215" t="s">
        <v>343</v>
      </c>
      <c r="K7" s="215" t="s">
        <v>617</v>
      </c>
      <c r="L7" s="215" t="s">
        <v>154</v>
      </c>
      <c r="M7" s="216" t="s">
        <v>427</v>
      </c>
      <c r="N7" s="216" t="s">
        <v>156</v>
      </c>
      <c r="O7" s="339" t="s">
        <v>618</v>
      </c>
      <c r="P7" s="221"/>
      <c r="Q7" s="220" t="s">
        <v>56</v>
      </c>
    </row>
    <row r="8" spans="1:17" ht="203.1">
      <c r="A8" s="222" t="s">
        <v>148</v>
      </c>
      <c r="B8" s="212" t="s">
        <v>560</v>
      </c>
      <c r="C8" s="213">
        <v>100000</v>
      </c>
      <c r="D8" s="212" t="s">
        <v>323</v>
      </c>
      <c r="E8" s="214" t="s">
        <v>371</v>
      </c>
      <c r="F8" s="214" t="s">
        <v>160</v>
      </c>
      <c r="G8" s="212" t="s">
        <v>619</v>
      </c>
      <c r="H8" s="219">
        <v>3</v>
      </c>
      <c r="I8" s="212" t="s">
        <v>458</v>
      </c>
      <c r="J8" s="215" t="s">
        <v>343</v>
      </c>
      <c r="K8" s="215" t="s">
        <v>153</v>
      </c>
      <c r="L8" s="215" t="s">
        <v>154</v>
      </c>
      <c r="M8" s="216" t="s">
        <v>155</v>
      </c>
      <c r="N8" s="216" t="s">
        <v>156</v>
      </c>
      <c r="O8" s="339" t="s">
        <v>157</v>
      </c>
      <c r="P8" s="221"/>
      <c r="Q8" s="333" t="s">
        <v>472</v>
      </c>
    </row>
    <row r="9" spans="1:17" ht="203.1">
      <c r="A9" s="218" t="s">
        <v>611</v>
      </c>
      <c r="B9" s="212" t="s">
        <v>620</v>
      </c>
      <c r="C9" s="213">
        <v>100000</v>
      </c>
      <c r="D9" s="212" t="s">
        <v>323</v>
      </c>
      <c r="E9" s="214" t="s">
        <v>184</v>
      </c>
      <c r="F9" s="214">
        <v>7</v>
      </c>
      <c r="G9" s="215" t="s">
        <v>621</v>
      </c>
      <c r="H9" s="219">
        <v>3</v>
      </c>
      <c r="I9" s="212" t="s">
        <v>458</v>
      </c>
      <c r="J9" s="215" t="s">
        <v>343</v>
      </c>
      <c r="K9" s="215" t="s">
        <v>153</v>
      </c>
      <c r="L9" s="215" t="s">
        <v>154</v>
      </c>
      <c r="M9" s="216" t="s">
        <v>427</v>
      </c>
      <c r="N9" s="216" t="s">
        <v>156</v>
      </c>
      <c r="O9" s="339" t="s">
        <v>157</v>
      </c>
      <c r="P9" s="221" t="s">
        <v>622</v>
      </c>
      <c r="Q9" s="333" t="s">
        <v>472</v>
      </c>
    </row>
    <row r="10" spans="1:17" ht="203.1">
      <c r="A10" s="222" t="s">
        <v>148</v>
      </c>
      <c r="B10" s="212" t="s">
        <v>623</v>
      </c>
      <c r="C10" s="434">
        <v>0</v>
      </c>
      <c r="D10" s="212" t="s">
        <v>150</v>
      </c>
      <c r="E10" s="214" t="s">
        <v>371</v>
      </c>
      <c r="F10" s="435">
        <v>0</v>
      </c>
      <c r="G10" s="212" t="s">
        <v>624</v>
      </c>
      <c r="H10" s="219" t="s">
        <v>286</v>
      </c>
      <c r="I10" s="212" t="s">
        <v>373</v>
      </c>
      <c r="J10" s="215" t="s">
        <v>374</v>
      </c>
      <c r="K10" s="215" t="s">
        <v>375</v>
      </c>
      <c r="L10" s="215" t="s">
        <v>154</v>
      </c>
      <c r="M10" s="216" t="s">
        <v>155</v>
      </c>
      <c r="N10" s="216" t="s">
        <v>156</v>
      </c>
      <c r="O10" s="339" t="s">
        <v>157</v>
      </c>
      <c r="P10" s="221" t="s">
        <v>625</v>
      </c>
      <c r="Q10" s="348" t="s">
        <v>53</v>
      </c>
    </row>
    <row r="11" spans="1:17" ht="261">
      <c r="A11" s="222" t="s">
        <v>148</v>
      </c>
      <c r="B11" s="212" t="s">
        <v>626</v>
      </c>
      <c r="C11" s="213">
        <v>200200</v>
      </c>
      <c r="D11" s="212" t="s">
        <v>323</v>
      </c>
      <c r="E11" s="225" t="s">
        <v>518</v>
      </c>
      <c r="F11" s="225">
        <v>50</v>
      </c>
      <c r="G11" s="215" t="s">
        <v>627</v>
      </c>
      <c r="H11" s="212" t="s">
        <v>286</v>
      </c>
      <c r="I11" s="212" t="s">
        <v>373</v>
      </c>
      <c r="J11" s="215" t="s">
        <v>628</v>
      </c>
      <c r="K11" s="215" t="s">
        <v>153</v>
      </c>
      <c r="L11" s="215" t="s">
        <v>154</v>
      </c>
      <c r="M11" s="216" t="s">
        <v>427</v>
      </c>
      <c r="N11" s="216" t="s">
        <v>156</v>
      </c>
      <c r="O11" s="339" t="s">
        <v>157</v>
      </c>
      <c r="P11" s="221"/>
      <c r="Q11" s="348" t="s">
        <v>53</v>
      </c>
    </row>
    <row r="12" spans="1:17" ht="203.1">
      <c r="A12" s="222" t="s">
        <v>148</v>
      </c>
      <c r="B12" s="212" t="s">
        <v>629</v>
      </c>
      <c r="C12" s="213">
        <v>120000</v>
      </c>
      <c r="D12" s="212" t="s">
        <v>323</v>
      </c>
      <c r="E12" s="225" t="s">
        <v>630</v>
      </c>
      <c r="F12" s="225">
        <v>100</v>
      </c>
      <c r="G12" s="212" t="s">
        <v>631</v>
      </c>
      <c r="H12" s="212" t="s">
        <v>286</v>
      </c>
      <c r="I12" s="212" t="s">
        <v>373</v>
      </c>
      <c r="J12" s="215" t="s">
        <v>632</v>
      </c>
      <c r="K12" s="215" t="s">
        <v>633</v>
      </c>
      <c r="L12" s="215" t="s">
        <v>154</v>
      </c>
      <c r="M12" s="216" t="s">
        <v>155</v>
      </c>
      <c r="N12" s="216" t="s">
        <v>156</v>
      </c>
      <c r="O12" s="339" t="s">
        <v>157</v>
      </c>
      <c r="P12" s="221"/>
      <c r="Q12" s="349" t="s">
        <v>53</v>
      </c>
    </row>
    <row r="13" spans="1:17" ht="203.1">
      <c r="A13" s="218" t="s">
        <v>611</v>
      </c>
      <c r="B13" s="212" t="s">
        <v>634</v>
      </c>
      <c r="C13" s="213">
        <v>20000</v>
      </c>
      <c r="D13" s="212" t="s">
        <v>323</v>
      </c>
      <c r="E13" s="214" t="s">
        <v>184</v>
      </c>
      <c r="F13" s="214">
        <v>30</v>
      </c>
      <c r="G13" s="215" t="s">
        <v>635</v>
      </c>
      <c r="H13" s="215">
        <v>3</v>
      </c>
      <c r="I13" s="212" t="s">
        <v>458</v>
      </c>
      <c r="J13" s="215" t="s">
        <v>343</v>
      </c>
      <c r="K13" s="215" t="s">
        <v>153</v>
      </c>
      <c r="L13" s="215" t="s">
        <v>154</v>
      </c>
      <c r="M13" s="216" t="s">
        <v>155</v>
      </c>
      <c r="N13" s="216" t="s">
        <v>156</v>
      </c>
      <c r="O13" s="339" t="s">
        <v>157</v>
      </c>
      <c r="P13" s="221" t="s">
        <v>636</v>
      </c>
      <c r="Q13" s="333" t="s">
        <v>472</v>
      </c>
    </row>
    <row r="14" spans="1:17" ht="203.1">
      <c r="A14" s="218" t="s">
        <v>611</v>
      </c>
      <c r="B14" s="212" t="s">
        <v>637</v>
      </c>
      <c r="C14" s="317">
        <v>20000</v>
      </c>
      <c r="D14" s="212" t="s">
        <v>323</v>
      </c>
      <c r="E14" s="214" t="s">
        <v>184</v>
      </c>
      <c r="F14" s="214">
        <v>40</v>
      </c>
      <c r="G14" s="212" t="s">
        <v>638</v>
      </c>
      <c r="H14" s="219">
        <v>3</v>
      </c>
      <c r="I14" s="212" t="s">
        <v>458</v>
      </c>
      <c r="J14" s="215" t="s">
        <v>343</v>
      </c>
      <c r="K14" s="215" t="s">
        <v>153</v>
      </c>
      <c r="L14" s="215" t="s">
        <v>154</v>
      </c>
      <c r="M14" s="216" t="s">
        <v>155</v>
      </c>
      <c r="N14" s="216" t="s">
        <v>156</v>
      </c>
      <c r="O14" s="339" t="s">
        <v>157</v>
      </c>
      <c r="P14" s="221" t="s">
        <v>639</v>
      </c>
      <c r="Q14" s="333" t="s">
        <v>472</v>
      </c>
    </row>
    <row r="15" spans="1:17" ht="203.1">
      <c r="A15" s="211" t="s">
        <v>148</v>
      </c>
      <c r="B15" s="212" t="s">
        <v>640</v>
      </c>
      <c r="C15" s="227">
        <v>130000</v>
      </c>
      <c r="D15" s="212" t="s">
        <v>150</v>
      </c>
      <c r="E15" s="214" t="s">
        <v>371</v>
      </c>
      <c r="F15" s="214">
        <v>200</v>
      </c>
      <c r="G15" s="215" t="s">
        <v>641</v>
      </c>
      <c r="H15" s="219">
        <v>3</v>
      </c>
      <c r="I15" s="212" t="s">
        <v>458</v>
      </c>
      <c r="J15" s="215" t="s">
        <v>343</v>
      </c>
      <c r="K15" s="215" t="s">
        <v>153</v>
      </c>
      <c r="L15" s="215" t="s">
        <v>154</v>
      </c>
      <c r="M15" s="216" t="s">
        <v>427</v>
      </c>
      <c r="N15" s="216" t="s">
        <v>156</v>
      </c>
      <c r="O15" s="339" t="s">
        <v>157</v>
      </c>
      <c r="P15" s="221" t="s">
        <v>642</v>
      </c>
      <c r="Q15" s="333" t="s">
        <v>472</v>
      </c>
    </row>
    <row r="16" spans="1:17" ht="21" customHeight="1">
      <c r="A16" s="211"/>
      <c r="B16" s="212" t="s">
        <v>304</v>
      </c>
      <c r="C16" s="434">
        <v>396103.15029033879</v>
      </c>
      <c r="D16" s="214"/>
      <c r="E16" s="214"/>
      <c r="F16" s="214" t="s">
        <v>160</v>
      </c>
      <c r="G16" s="10" t="s">
        <v>142</v>
      </c>
      <c r="H16" s="414"/>
      <c r="I16" s="414" t="s">
        <v>118</v>
      </c>
      <c r="J16" s="414" t="s">
        <v>118</v>
      </c>
      <c r="K16" s="414" t="s">
        <v>118</v>
      </c>
      <c r="L16" s="414" t="s">
        <v>118</v>
      </c>
      <c r="M16" s="414" t="s">
        <v>118</v>
      </c>
      <c r="N16" s="414" t="s">
        <v>118</v>
      </c>
      <c r="O16" s="414" t="s">
        <v>118</v>
      </c>
      <c r="P16" s="221"/>
      <c r="Q16" s="220" t="s">
        <v>163</v>
      </c>
    </row>
    <row r="17" spans="1:17" ht="33.950000000000003" customHeight="1">
      <c r="A17" s="305" t="s">
        <v>562</v>
      </c>
      <c r="B17" s="300" t="s">
        <v>147</v>
      </c>
      <c r="C17" s="301">
        <f>C18+C19+C20+C21+C22+C23+C24+C26+C25</f>
        <v>3123911.5705729048</v>
      </c>
      <c r="D17" s="300"/>
      <c r="E17" s="304"/>
      <c r="F17" s="304"/>
      <c r="G17" s="300" t="s">
        <v>423</v>
      </c>
      <c r="H17" s="300"/>
      <c r="I17" s="300"/>
      <c r="J17" s="300"/>
      <c r="K17" s="300"/>
      <c r="L17" s="300"/>
      <c r="M17" s="300"/>
      <c r="N17" s="300"/>
      <c r="O17" s="302"/>
      <c r="P17" s="300"/>
      <c r="Q17" s="306"/>
    </row>
    <row r="18" spans="1:17" ht="203.1">
      <c r="A18" s="222" t="s">
        <v>611</v>
      </c>
      <c r="B18" s="212" t="s">
        <v>643</v>
      </c>
      <c r="C18" s="213">
        <v>380000</v>
      </c>
      <c r="D18" s="212" t="s">
        <v>323</v>
      </c>
      <c r="E18" s="214" t="s">
        <v>589</v>
      </c>
      <c r="F18" s="214">
        <v>40</v>
      </c>
      <c r="G18" s="215" t="s">
        <v>644</v>
      </c>
      <c r="H18" s="212">
        <v>3</v>
      </c>
      <c r="I18" s="212" t="s">
        <v>458</v>
      </c>
      <c r="J18" s="215" t="s">
        <v>343</v>
      </c>
      <c r="K18" s="215" t="s">
        <v>153</v>
      </c>
      <c r="L18" s="215" t="s">
        <v>154</v>
      </c>
      <c r="M18" s="216" t="s">
        <v>155</v>
      </c>
      <c r="N18" s="216" t="s">
        <v>156</v>
      </c>
      <c r="O18" s="339" t="s">
        <v>157</v>
      </c>
      <c r="P18" s="219" t="s">
        <v>645</v>
      </c>
      <c r="Q18" s="333" t="s">
        <v>472</v>
      </c>
    </row>
    <row r="19" spans="1:17" ht="203.1">
      <c r="A19" s="222" t="s">
        <v>148</v>
      </c>
      <c r="B19" s="212" t="s">
        <v>646</v>
      </c>
      <c r="C19" s="213">
        <v>325000</v>
      </c>
      <c r="D19" s="212" t="s">
        <v>150</v>
      </c>
      <c r="E19" s="214" t="s">
        <v>437</v>
      </c>
      <c r="F19" s="261">
        <v>20</v>
      </c>
      <c r="G19" s="331" t="s">
        <v>647</v>
      </c>
      <c r="H19" s="219">
        <v>3</v>
      </c>
      <c r="I19" s="212" t="s">
        <v>458</v>
      </c>
      <c r="J19" s="215" t="s">
        <v>343</v>
      </c>
      <c r="K19" s="215" t="s">
        <v>153</v>
      </c>
      <c r="L19" s="215" t="s">
        <v>154</v>
      </c>
      <c r="M19" s="216" t="s">
        <v>427</v>
      </c>
      <c r="N19" s="216" t="s">
        <v>156</v>
      </c>
      <c r="O19" s="339" t="s">
        <v>157</v>
      </c>
      <c r="P19" s="221"/>
      <c r="Q19" s="333" t="s">
        <v>472</v>
      </c>
    </row>
    <row r="20" spans="1:17" ht="203.1">
      <c r="A20" s="222" t="s">
        <v>148</v>
      </c>
      <c r="B20" s="212" t="s">
        <v>648</v>
      </c>
      <c r="C20" s="213">
        <v>500000</v>
      </c>
      <c r="D20" s="212" t="s">
        <v>150</v>
      </c>
      <c r="E20" s="214" t="s">
        <v>437</v>
      </c>
      <c r="F20" s="214">
        <v>40</v>
      </c>
      <c r="G20" s="212" t="s">
        <v>649</v>
      </c>
      <c r="H20" s="219">
        <v>3</v>
      </c>
      <c r="I20" s="212" t="s">
        <v>458</v>
      </c>
      <c r="J20" s="215" t="s">
        <v>343</v>
      </c>
      <c r="K20" s="215" t="s">
        <v>650</v>
      </c>
      <c r="L20" s="215" t="s">
        <v>154</v>
      </c>
      <c r="M20" s="216" t="s">
        <v>155</v>
      </c>
      <c r="N20" s="216" t="s">
        <v>156</v>
      </c>
      <c r="O20" s="339" t="s">
        <v>157</v>
      </c>
      <c r="P20" s="221"/>
      <c r="Q20" s="333" t="s">
        <v>472</v>
      </c>
    </row>
    <row r="21" spans="1:17" ht="217.5">
      <c r="A21" s="222" t="s">
        <v>148</v>
      </c>
      <c r="B21" s="212" t="s">
        <v>651</v>
      </c>
      <c r="C21" s="213">
        <v>600000</v>
      </c>
      <c r="D21" s="212" t="s">
        <v>150</v>
      </c>
      <c r="E21" s="214" t="s">
        <v>437</v>
      </c>
      <c r="F21" s="214">
        <v>20</v>
      </c>
      <c r="G21" s="219" t="s">
        <v>652</v>
      </c>
      <c r="H21" s="219">
        <v>3</v>
      </c>
      <c r="I21" s="212" t="s">
        <v>458</v>
      </c>
      <c r="J21" s="212" t="s">
        <v>343</v>
      </c>
      <c r="K21" s="212" t="s">
        <v>153</v>
      </c>
      <c r="L21" s="215" t="s">
        <v>154</v>
      </c>
      <c r="M21" s="216" t="s">
        <v>155</v>
      </c>
      <c r="N21" s="216" t="s">
        <v>156</v>
      </c>
      <c r="O21" s="339" t="s">
        <v>157</v>
      </c>
      <c r="P21" s="303" t="s">
        <v>653</v>
      </c>
      <c r="Q21" s="333" t="s">
        <v>472</v>
      </c>
    </row>
    <row r="22" spans="1:17" ht="203.1">
      <c r="A22" s="236" t="s">
        <v>148</v>
      </c>
      <c r="B22" s="212" t="s">
        <v>654</v>
      </c>
      <c r="C22" s="213">
        <v>110000</v>
      </c>
      <c r="D22" s="212" t="s">
        <v>323</v>
      </c>
      <c r="E22" s="212" t="s">
        <v>655</v>
      </c>
      <c r="F22" s="214">
        <v>50</v>
      </c>
      <c r="G22" s="219" t="s">
        <v>656</v>
      </c>
      <c r="H22" s="219" t="s">
        <v>286</v>
      </c>
      <c r="I22" s="212" t="s">
        <v>373</v>
      </c>
      <c r="J22" s="219" t="s">
        <v>657</v>
      </c>
      <c r="K22" s="219" t="s">
        <v>658</v>
      </c>
      <c r="L22" s="215" t="s">
        <v>154</v>
      </c>
      <c r="M22" s="216" t="s">
        <v>427</v>
      </c>
      <c r="N22" s="216" t="s">
        <v>156</v>
      </c>
      <c r="O22" s="339" t="s">
        <v>157</v>
      </c>
      <c r="P22" s="212"/>
      <c r="Q22" s="350" t="s">
        <v>53</v>
      </c>
    </row>
    <row r="23" spans="1:17" ht="203.1">
      <c r="A23" s="236" t="s">
        <v>148</v>
      </c>
      <c r="B23" s="212" t="s">
        <v>659</v>
      </c>
      <c r="C23" s="213">
        <v>200000</v>
      </c>
      <c r="D23" s="212" t="s">
        <v>323</v>
      </c>
      <c r="E23" s="212" t="s">
        <v>437</v>
      </c>
      <c r="F23" s="214">
        <v>40</v>
      </c>
      <c r="G23" s="219" t="s">
        <v>660</v>
      </c>
      <c r="H23" s="219" t="s">
        <v>286</v>
      </c>
      <c r="I23" s="212" t="s">
        <v>373</v>
      </c>
      <c r="J23" s="219" t="s">
        <v>661</v>
      </c>
      <c r="K23" s="219" t="s">
        <v>662</v>
      </c>
      <c r="L23" s="215" t="s">
        <v>154</v>
      </c>
      <c r="M23" s="216" t="s">
        <v>155</v>
      </c>
      <c r="N23" s="216" t="s">
        <v>156</v>
      </c>
      <c r="O23" s="339" t="s">
        <v>157</v>
      </c>
      <c r="P23" s="212"/>
      <c r="Q23" s="350" t="s">
        <v>53</v>
      </c>
    </row>
    <row r="24" spans="1:17" ht="203.45">
      <c r="A24" s="416" t="s">
        <v>148</v>
      </c>
      <c r="B24" s="212" t="s">
        <v>663</v>
      </c>
      <c r="C24" s="213">
        <v>30000</v>
      </c>
      <c r="D24" s="212" t="s">
        <v>150</v>
      </c>
      <c r="E24" s="212" t="s">
        <v>437</v>
      </c>
      <c r="F24" s="214" t="s">
        <v>160</v>
      </c>
      <c r="G24" s="219" t="s">
        <v>664</v>
      </c>
      <c r="H24" s="219" t="s">
        <v>286</v>
      </c>
      <c r="I24" s="212" t="s">
        <v>665</v>
      </c>
      <c r="J24" s="219" t="s">
        <v>343</v>
      </c>
      <c r="K24" s="219" t="s">
        <v>666</v>
      </c>
      <c r="L24" s="215" t="s">
        <v>154</v>
      </c>
      <c r="M24" s="216" t="s">
        <v>427</v>
      </c>
      <c r="N24" s="216" t="s">
        <v>156</v>
      </c>
      <c r="O24" s="339" t="s">
        <v>157</v>
      </c>
      <c r="P24" s="385" t="s">
        <v>667</v>
      </c>
      <c r="Q24" s="350" t="s">
        <v>53</v>
      </c>
    </row>
    <row r="25" spans="1:17" ht="204" thickBot="1">
      <c r="A25" s="416" t="s">
        <v>148</v>
      </c>
      <c r="B25" s="212" t="s">
        <v>668</v>
      </c>
      <c r="C25" s="213">
        <v>368760</v>
      </c>
      <c r="D25" s="212" t="s">
        <v>150</v>
      </c>
      <c r="E25" s="212" t="s">
        <v>437</v>
      </c>
      <c r="F25" s="231">
        <v>150</v>
      </c>
      <c r="G25" s="216" t="s">
        <v>669</v>
      </c>
      <c r="H25" s="219" t="s">
        <v>286</v>
      </c>
      <c r="I25" s="212" t="s">
        <v>665</v>
      </c>
      <c r="J25" s="219" t="s">
        <v>343</v>
      </c>
      <c r="K25" s="219" t="s">
        <v>666</v>
      </c>
      <c r="L25" s="215" t="s">
        <v>154</v>
      </c>
      <c r="M25" s="413" t="s">
        <v>427</v>
      </c>
      <c r="N25" s="413" t="s">
        <v>156</v>
      </c>
      <c r="O25" s="339" t="s">
        <v>157</v>
      </c>
      <c r="P25" s="415"/>
      <c r="Q25" s="350" t="s">
        <v>53</v>
      </c>
    </row>
    <row r="26" spans="1:17">
      <c r="A26" s="416"/>
      <c r="B26" s="212" t="s">
        <v>304</v>
      </c>
      <c r="C26" s="434">
        <v>610151.57057290478</v>
      </c>
      <c r="D26" s="212" t="s">
        <v>150</v>
      </c>
      <c r="E26" s="212"/>
      <c r="F26" s="214" t="s">
        <v>160</v>
      </c>
      <c r="G26" s="10" t="s">
        <v>142</v>
      </c>
      <c r="H26" s="414"/>
      <c r="I26" s="414" t="s">
        <v>118</v>
      </c>
      <c r="J26" s="414" t="s">
        <v>118</v>
      </c>
      <c r="K26" s="414" t="s">
        <v>118</v>
      </c>
      <c r="L26" s="414" t="s">
        <v>118</v>
      </c>
      <c r="M26" s="414" t="s">
        <v>118</v>
      </c>
      <c r="N26" s="414" t="s">
        <v>118</v>
      </c>
      <c r="O26" s="414" t="s">
        <v>118</v>
      </c>
      <c r="P26" s="212"/>
      <c r="Q26" s="318" t="s">
        <v>163</v>
      </c>
    </row>
    <row r="27" spans="1:17" ht="43.5">
      <c r="A27" s="305" t="s">
        <v>587</v>
      </c>
      <c r="B27" s="300" t="s">
        <v>147</v>
      </c>
      <c r="C27" s="301">
        <f>C28+C29+C30</f>
        <v>240745.27913675641</v>
      </c>
      <c r="D27" s="300"/>
      <c r="E27" s="304"/>
      <c r="F27" s="304"/>
      <c r="G27" s="300" t="s">
        <v>423</v>
      </c>
      <c r="H27" s="300"/>
      <c r="I27" s="300"/>
      <c r="J27" s="300"/>
      <c r="K27" s="300"/>
      <c r="L27" s="300"/>
      <c r="M27" s="300"/>
      <c r="N27" s="300"/>
      <c r="O27" s="302"/>
      <c r="P27" s="300"/>
      <c r="Q27" s="306"/>
    </row>
    <row r="28" spans="1:17" ht="203.1">
      <c r="A28" s="247" t="s">
        <v>148</v>
      </c>
      <c r="B28" s="212" t="s">
        <v>670</v>
      </c>
      <c r="C28" s="213">
        <v>50000</v>
      </c>
      <c r="D28" s="212" t="s">
        <v>150</v>
      </c>
      <c r="E28" s="214" t="s">
        <v>671</v>
      </c>
      <c r="F28" s="332">
        <v>60</v>
      </c>
      <c r="G28" s="215" t="s">
        <v>672</v>
      </c>
      <c r="H28" s="219" t="s">
        <v>286</v>
      </c>
      <c r="I28" s="212" t="s">
        <v>458</v>
      </c>
      <c r="J28" s="215" t="s">
        <v>343</v>
      </c>
      <c r="K28" s="215" t="s">
        <v>153</v>
      </c>
      <c r="L28" s="215" t="s">
        <v>154</v>
      </c>
      <c r="M28" s="216" t="s">
        <v>155</v>
      </c>
      <c r="N28" s="216" t="s">
        <v>156</v>
      </c>
      <c r="O28" s="339" t="s">
        <v>673</v>
      </c>
      <c r="P28" s="221"/>
      <c r="Q28" s="220" t="s">
        <v>56</v>
      </c>
    </row>
    <row r="29" spans="1:17" ht="203.1">
      <c r="A29" s="247" t="s">
        <v>148</v>
      </c>
      <c r="B29" s="212" t="s">
        <v>674</v>
      </c>
      <c r="C29" s="429">
        <v>140000</v>
      </c>
      <c r="D29" s="212" t="s">
        <v>150</v>
      </c>
      <c r="E29" s="214" t="s">
        <v>671</v>
      </c>
      <c r="F29" s="214">
        <v>30</v>
      </c>
      <c r="G29" s="215" t="s">
        <v>675</v>
      </c>
      <c r="H29" s="219" t="s">
        <v>286</v>
      </c>
      <c r="I29" s="212" t="s">
        <v>458</v>
      </c>
      <c r="J29" s="215" t="s">
        <v>343</v>
      </c>
      <c r="K29" s="215" t="s">
        <v>153</v>
      </c>
      <c r="L29" s="215" t="s">
        <v>154</v>
      </c>
      <c r="M29" s="216" t="s">
        <v>155</v>
      </c>
      <c r="N29" s="216" t="s">
        <v>156</v>
      </c>
      <c r="O29" s="339" t="s">
        <v>618</v>
      </c>
      <c r="P29" s="221"/>
      <c r="Q29" s="220" t="s">
        <v>56</v>
      </c>
    </row>
    <row r="30" spans="1:17">
      <c r="A30" s="247" t="s">
        <v>148</v>
      </c>
      <c r="B30" s="212" t="s">
        <v>304</v>
      </c>
      <c r="C30" s="434">
        <v>50745.279136756399</v>
      </c>
      <c r="D30" s="212"/>
      <c r="E30" s="214"/>
      <c r="F30" s="214" t="s">
        <v>160</v>
      </c>
      <c r="G30" s="10" t="s">
        <v>142</v>
      </c>
      <c r="H30" s="414"/>
      <c r="I30" s="414" t="s">
        <v>118</v>
      </c>
      <c r="J30" s="414" t="s">
        <v>118</v>
      </c>
      <c r="K30" s="414" t="s">
        <v>118</v>
      </c>
      <c r="L30" s="414" t="s">
        <v>118</v>
      </c>
      <c r="M30" s="414" t="s">
        <v>118</v>
      </c>
      <c r="N30" s="414" t="s">
        <v>118</v>
      </c>
      <c r="O30" s="414" t="s">
        <v>118</v>
      </c>
      <c r="P30" s="221"/>
      <c r="Q30" s="220" t="s">
        <v>163</v>
      </c>
    </row>
    <row r="31" spans="1:17">
      <c r="A31" s="319" t="s">
        <v>173</v>
      </c>
      <c r="B31" s="300" t="s">
        <v>147</v>
      </c>
      <c r="C31" s="321">
        <f>C32+C33+C34</f>
        <v>185550</v>
      </c>
      <c r="D31" s="320"/>
      <c r="E31" s="322"/>
      <c r="F31" s="322"/>
      <c r="G31" s="323"/>
      <c r="H31" s="320"/>
      <c r="I31" s="320"/>
      <c r="J31" s="320"/>
      <c r="K31" s="320"/>
      <c r="L31" s="320"/>
      <c r="M31" s="320"/>
      <c r="N31" s="320"/>
      <c r="O31" s="320"/>
      <c r="P31" s="320"/>
      <c r="Q31" s="324"/>
    </row>
    <row r="32" spans="1:17" ht="29.1">
      <c r="A32" s="212"/>
      <c r="B32" s="212" t="s">
        <v>476</v>
      </c>
      <c r="C32" s="434">
        <v>12000</v>
      </c>
      <c r="D32" s="212"/>
      <c r="E32" s="214"/>
      <c r="F32" s="214" t="s">
        <v>160</v>
      </c>
      <c r="G32" s="5" t="s">
        <v>136</v>
      </c>
      <c r="H32" s="408"/>
      <c r="I32" s="408" t="s">
        <v>118</v>
      </c>
      <c r="J32" s="408" t="s">
        <v>118</v>
      </c>
      <c r="K32" s="408" t="s">
        <v>118</v>
      </c>
      <c r="L32" s="408" t="s">
        <v>118</v>
      </c>
      <c r="M32" s="408" t="s">
        <v>118</v>
      </c>
      <c r="N32" s="408" t="s">
        <v>118</v>
      </c>
      <c r="O32" s="408" t="s">
        <v>118</v>
      </c>
      <c r="P32" s="212"/>
      <c r="Q32" s="303" t="s">
        <v>163</v>
      </c>
    </row>
    <row r="33" spans="1:17" ht="29.1">
      <c r="A33" s="212"/>
      <c r="B33" s="212" t="s">
        <v>676</v>
      </c>
      <c r="C33" s="434">
        <v>15000</v>
      </c>
      <c r="D33" s="212"/>
      <c r="E33" s="212"/>
      <c r="F33" s="214" t="s">
        <v>160</v>
      </c>
      <c r="G33" s="5" t="s">
        <v>136</v>
      </c>
      <c r="H33" s="408"/>
      <c r="I33" s="408" t="s">
        <v>118</v>
      </c>
      <c r="J33" s="408" t="s">
        <v>118</v>
      </c>
      <c r="K33" s="408" t="s">
        <v>118</v>
      </c>
      <c r="L33" s="408" t="s">
        <v>118</v>
      </c>
      <c r="M33" s="408" t="s">
        <v>118</v>
      </c>
      <c r="N33" s="408" t="s">
        <v>118</v>
      </c>
      <c r="O33" s="408" t="s">
        <v>118</v>
      </c>
      <c r="P33" s="212"/>
      <c r="Q33" s="303" t="s">
        <v>677</v>
      </c>
    </row>
    <row r="34" spans="1:17">
      <c r="A34" s="212"/>
      <c r="B34" s="212" t="s">
        <v>477</v>
      </c>
      <c r="C34" s="434">
        <f>(C30+C26+C16)*0.15</f>
        <v>158550</v>
      </c>
      <c r="D34" s="213"/>
      <c r="E34" s="214"/>
      <c r="F34" s="214" t="s">
        <v>160</v>
      </c>
      <c r="G34" s="5" t="s">
        <v>139</v>
      </c>
      <c r="H34" s="408"/>
      <c r="I34" s="408" t="s">
        <v>118</v>
      </c>
      <c r="J34" s="408" t="s">
        <v>118</v>
      </c>
      <c r="K34" s="408" t="s">
        <v>118</v>
      </c>
      <c r="L34" s="408" t="s">
        <v>118</v>
      </c>
      <c r="M34" s="408" t="s">
        <v>118</v>
      </c>
      <c r="N34" s="408" t="s">
        <v>118</v>
      </c>
      <c r="O34" s="408" t="s">
        <v>118</v>
      </c>
      <c r="P34" s="212"/>
      <c r="Q34" s="303" t="s">
        <v>175</v>
      </c>
    </row>
    <row r="35" spans="1:17" ht="15" thickBot="1">
      <c r="A35" s="292" t="s">
        <v>143</v>
      </c>
      <c r="B35" s="293"/>
      <c r="C35" s="294">
        <f>C3+C17+C27+C31</f>
        <v>4926510</v>
      </c>
      <c r="D35" s="295"/>
      <c r="E35" s="296"/>
      <c r="F35" s="296">
        <f>SUBTOTAL(109,F2:F34)</f>
        <v>937</v>
      </c>
      <c r="G35" s="297"/>
      <c r="H35" s="298"/>
      <c r="I35" s="298"/>
      <c r="J35" s="298"/>
      <c r="K35" s="298"/>
      <c r="L35" s="298"/>
      <c r="M35" s="298"/>
      <c r="N35" s="298"/>
      <c r="O35" s="298"/>
      <c r="P35" s="297"/>
      <c r="Q35" s="299"/>
    </row>
    <row r="36" spans="1:17" ht="15.6" customHeight="1"/>
  </sheetData>
  <dataValidations count="4">
    <dataValidation type="list" allowBlank="1" showInputMessage="1" showErrorMessage="1" sqref="H4:H16 G3 G17 G27 H18:H26 H28:H30" xr:uid="{DE15EB4E-08E9-42FF-A436-E89A293F4BDD}">
      <formula1>"1,2,3,1 2,1 3, 2 3, 1 2 3"</formula1>
    </dataValidation>
    <dataValidation type="list" allowBlank="1" showInputMessage="1" showErrorMessage="1" sqref="D4:D16 D18:D26 D28:D30" xr:uid="{FBB3B554-BA3C-45DB-ACDF-E1E1CB629583}">
      <formula1>"uus, jätkuv, lõppev"</formula1>
    </dataValidation>
    <dataValidation type="list" allowBlank="1" showInputMessage="1" showErrorMessage="1" sqref="A4:A16 A18:A26 A28:A30" xr:uid="{66ABA83C-EB83-4C6F-A72A-7F777316A872}">
      <formula1>"digilahendused igas eluvaldkonnas, tervisetehnoloogiad ja -teenused, kohalike ressursside väärindamine, nutikad ja kestlikud energialahendused, kõik TAIE valdkonnad"</formula1>
    </dataValidation>
    <dataValidation type="list" allowBlank="1" showInputMessage="1" showErrorMessage="1" sqref="H32:H33" xr:uid="{E07599A9-9D94-4250-9824-3FA7ED928AAE}">
      <formula1>"1, 2, 3, 1,2, 1,3, 2,3, 1,2,3"</formula1>
    </dataValidation>
  </dataValidations>
  <pageMargins left="0.7" right="0.7" top="0.75" bottom="0.75" header="0.3" footer="0.3"/>
  <pageSetup paperSize="9" orientation="portrait" r:id="rId1"/>
  <legacy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0BF7F-7803-4EA6-92DE-69F4985B77F3}">
  <dimension ref="A1:Q30"/>
  <sheetViews>
    <sheetView topLeftCell="A16" zoomScale="60" zoomScaleNormal="60" workbookViewId="0">
      <selection activeCell="C26" sqref="C26"/>
    </sheetView>
  </sheetViews>
  <sheetFormatPr defaultColWidth="9.28515625" defaultRowHeight="14.45"/>
  <cols>
    <col min="1" max="1" width="27.28515625" style="1" customWidth="1"/>
    <col min="2" max="2" width="66.7109375" style="574" customWidth="1"/>
    <col min="3" max="3" width="18.28515625" style="2" customWidth="1"/>
    <col min="4" max="4" width="14.28515625" style="1" customWidth="1"/>
    <col min="5" max="5" width="42.7109375" style="29" customWidth="1"/>
    <col min="6" max="6" width="14.28515625" style="29" customWidth="1"/>
    <col min="7" max="7" width="46" style="1" customWidth="1"/>
    <col min="8" max="8" width="29.28515625" style="1" customWidth="1"/>
    <col min="9" max="11" width="34.28515625" style="1" customWidth="1"/>
    <col min="12" max="12" width="46.28515625" style="1" customWidth="1"/>
    <col min="13" max="16" width="34.28515625" style="1" customWidth="1"/>
    <col min="17" max="17" width="26.42578125" customWidth="1"/>
  </cols>
  <sheetData>
    <row r="1" spans="1:17" s="1" customFormat="1" ht="43.5">
      <c r="A1" s="502" t="s">
        <v>176</v>
      </c>
      <c r="B1" s="503" t="s">
        <v>92</v>
      </c>
      <c r="C1" s="504" t="s">
        <v>93</v>
      </c>
      <c r="D1" s="505" t="s">
        <v>144</v>
      </c>
      <c r="E1" s="506" t="s">
        <v>95</v>
      </c>
      <c r="F1" s="507" t="s">
        <v>145</v>
      </c>
      <c r="G1" s="503" t="s">
        <v>96</v>
      </c>
      <c r="H1" s="503" t="s">
        <v>97</v>
      </c>
      <c r="I1" s="503" t="s">
        <v>98</v>
      </c>
      <c r="J1" s="503" t="s">
        <v>99</v>
      </c>
      <c r="K1" s="503" t="s">
        <v>100</v>
      </c>
      <c r="L1" s="503" t="s">
        <v>101</v>
      </c>
      <c r="M1" s="503" t="s">
        <v>102</v>
      </c>
      <c r="N1" s="503" t="s">
        <v>103</v>
      </c>
      <c r="O1" s="503" t="s">
        <v>104</v>
      </c>
      <c r="P1" s="503" t="s">
        <v>105</v>
      </c>
      <c r="Q1" s="508" t="s">
        <v>106</v>
      </c>
    </row>
    <row r="2" spans="1:17" s="1" customFormat="1" ht="135.75" customHeight="1">
      <c r="A2" s="509"/>
      <c r="B2" s="510"/>
      <c r="C2" s="511"/>
      <c r="D2" s="510"/>
      <c r="E2" s="512" t="s">
        <v>107</v>
      </c>
      <c r="F2" s="512"/>
      <c r="G2" s="513" t="s">
        <v>177</v>
      </c>
      <c r="H2" s="513" t="s">
        <v>178</v>
      </c>
      <c r="I2" s="510"/>
      <c r="J2" s="510"/>
      <c r="K2" s="510"/>
      <c r="L2" s="510"/>
      <c r="M2" s="510"/>
      <c r="N2" s="510"/>
      <c r="O2" s="514"/>
      <c r="P2" s="510"/>
      <c r="Q2" s="515"/>
    </row>
    <row r="3" spans="1:17" s="3" customFormat="1">
      <c r="A3" s="516" t="s">
        <v>179</v>
      </c>
      <c r="B3" s="517" t="s">
        <v>147</v>
      </c>
      <c r="C3" s="518">
        <f>SUM(C4:C9)</f>
        <v>3077465</v>
      </c>
      <c r="D3" s="517" t="s">
        <v>285</v>
      </c>
      <c r="E3" s="517"/>
      <c r="F3" s="517" t="s">
        <v>285</v>
      </c>
      <c r="G3" s="517" t="s">
        <v>286</v>
      </c>
      <c r="H3" s="517" t="s">
        <v>285</v>
      </c>
      <c r="I3" s="517" t="s">
        <v>285</v>
      </c>
      <c r="J3" s="517" t="s">
        <v>285</v>
      </c>
      <c r="K3" s="517" t="s">
        <v>285</v>
      </c>
      <c r="L3" s="517" t="s">
        <v>285</v>
      </c>
      <c r="M3" s="517" t="s">
        <v>285</v>
      </c>
      <c r="N3" s="517" t="s">
        <v>285</v>
      </c>
      <c r="O3" s="517" t="s">
        <v>285</v>
      </c>
      <c r="P3" s="517" t="s">
        <v>285</v>
      </c>
      <c r="Q3" s="519" t="s">
        <v>285</v>
      </c>
    </row>
    <row r="4" spans="1:17" ht="154.5" customHeight="1">
      <c r="A4" s="520" t="s">
        <v>285</v>
      </c>
      <c r="B4" s="521" t="s">
        <v>678</v>
      </c>
      <c r="C4" s="522">
        <v>300000</v>
      </c>
      <c r="D4" s="521" t="s">
        <v>150</v>
      </c>
      <c r="E4" s="521" t="s">
        <v>239</v>
      </c>
      <c r="F4" s="521">
        <v>25</v>
      </c>
      <c r="G4" s="521" t="s">
        <v>198</v>
      </c>
      <c r="H4" s="521">
        <v>3</v>
      </c>
      <c r="I4" s="523" t="s">
        <v>187</v>
      </c>
      <c r="J4" s="523" t="s">
        <v>188</v>
      </c>
      <c r="K4" s="523" t="s">
        <v>189</v>
      </c>
      <c r="L4" s="523" t="s">
        <v>288</v>
      </c>
      <c r="M4" s="523" t="s">
        <v>289</v>
      </c>
      <c r="N4" s="523" t="s">
        <v>290</v>
      </c>
      <c r="O4" s="523" t="s">
        <v>291</v>
      </c>
      <c r="P4" s="521" t="s">
        <v>292</v>
      </c>
      <c r="Q4" s="524" t="s">
        <v>230</v>
      </c>
    </row>
    <row r="5" spans="1:17" ht="211.5" customHeight="1">
      <c r="A5" s="520" t="s">
        <v>285</v>
      </c>
      <c r="B5" s="521" t="s">
        <v>679</v>
      </c>
      <c r="C5" s="522">
        <v>257000</v>
      </c>
      <c r="D5" s="521" t="s">
        <v>150</v>
      </c>
      <c r="E5" s="521" t="s">
        <v>239</v>
      </c>
      <c r="F5" s="521">
        <f>4*60</f>
        <v>240</v>
      </c>
      <c r="G5" s="521" t="s">
        <v>221</v>
      </c>
      <c r="H5" s="521">
        <v>3</v>
      </c>
      <c r="I5" s="523" t="s">
        <v>204</v>
      </c>
      <c r="J5" s="523" t="s">
        <v>295</v>
      </c>
      <c r="K5" s="523" t="s">
        <v>189</v>
      </c>
      <c r="L5" s="523" t="s">
        <v>296</v>
      </c>
      <c r="M5" s="523" t="s">
        <v>289</v>
      </c>
      <c r="N5" s="523" t="s">
        <v>297</v>
      </c>
      <c r="O5" s="523" t="s">
        <v>291</v>
      </c>
      <c r="P5" s="521" t="s">
        <v>285</v>
      </c>
      <c r="Q5" s="521" t="s">
        <v>680</v>
      </c>
    </row>
    <row r="6" spans="1:17" ht="220.5" customHeight="1">
      <c r="A6" s="520" t="s">
        <v>285</v>
      </c>
      <c r="B6" s="555" t="s">
        <v>681</v>
      </c>
      <c r="C6" s="522">
        <v>237000</v>
      </c>
      <c r="D6" s="521" t="s">
        <v>150</v>
      </c>
      <c r="E6" s="521" t="s">
        <v>239</v>
      </c>
      <c r="F6" s="521">
        <f>7*60</f>
        <v>420</v>
      </c>
      <c r="G6" s="521" t="s">
        <v>221</v>
      </c>
      <c r="H6" s="521">
        <v>3</v>
      </c>
      <c r="I6" s="523" t="s">
        <v>204</v>
      </c>
      <c r="J6" s="523" t="s">
        <v>295</v>
      </c>
      <c r="K6" s="523" t="s">
        <v>189</v>
      </c>
      <c r="L6" s="523" t="s">
        <v>296</v>
      </c>
      <c r="M6" s="523" t="s">
        <v>289</v>
      </c>
      <c r="N6" s="523" t="s">
        <v>297</v>
      </c>
      <c r="O6" s="523" t="s">
        <v>291</v>
      </c>
      <c r="P6" s="521" t="s">
        <v>285</v>
      </c>
      <c r="Q6" s="521" t="s">
        <v>216</v>
      </c>
    </row>
    <row r="7" spans="1:17" ht="240" customHeight="1">
      <c r="A7" s="520" t="s">
        <v>285</v>
      </c>
      <c r="B7" s="521" t="s">
        <v>682</v>
      </c>
      <c r="C7" s="522">
        <v>205000</v>
      </c>
      <c r="D7" s="521" t="s">
        <v>150</v>
      </c>
      <c r="E7" s="521" t="s">
        <v>239</v>
      </c>
      <c r="F7" s="521">
        <f>6*60</f>
        <v>360</v>
      </c>
      <c r="G7" s="521" t="s">
        <v>221</v>
      </c>
      <c r="H7" s="521">
        <v>3</v>
      </c>
      <c r="I7" s="523" t="s">
        <v>204</v>
      </c>
      <c r="J7" s="523" t="s">
        <v>295</v>
      </c>
      <c r="K7" s="523" t="s">
        <v>189</v>
      </c>
      <c r="L7" s="523" t="s">
        <v>296</v>
      </c>
      <c r="M7" s="523" t="s">
        <v>289</v>
      </c>
      <c r="N7" s="523" t="s">
        <v>297</v>
      </c>
      <c r="O7" s="523" t="s">
        <v>291</v>
      </c>
      <c r="P7" s="521" t="s">
        <v>285</v>
      </c>
      <c r="Q7" s="521" t="s">
        <v>301</v>
      </c>
    </row>
    <row r="8" spans="1:17" ht="105.75" customHeight="1">
      <c r="A8" s="520" t="s">
        <v>285</v>
      </c>
      <c r="B8" s="525" t="s">
        <v>302</v>
      </c>
      <c r="C8" s="526">
        <v>10000</v>
      </c>
      <c r="D8" s="527" t="s">
        <v>150</v>
      </c>
      <c r="E8" s="527" t="s">
        <v>239</v>
      </c>
      <c r="F8" s="521" t="s">
        <v>160</v>
      </c>
      <c r="G8" s="521" t="s">
        <v>198</v>
      </c>
      <c r="H8" s="521">
        <v>3</v>
      </c>
      <c r="I8" s="521" t="s">
        <v>199</v>
      </c>
      <c r="J8" s="521" t="s">
        <v>303</v>
      </c>
      <c r="K8" s="523" t="s">
        <v>189</v>
      </c>
      <c r="L8" s="523" t="s">
        <v>118</v>
      </c>
      <c r="M8" s="523" t="s">
        <v>289</v>
      </c>
      <c r="N8" s="523" t="s">
        <v>118</v>
      </c>
      <c r="O8" s="523" t="s">
        <v>291</v>
      </c>
      <c r="P8" s="521" t="s">
        <v>285</v>
      </c>
      <c r="Q8" s="521" t="s">
        <v>683</v>
      </c>
    </row>
    <row r="9" spans="1:17" ht="45.6" customHeight="1">
      <c r="A9" s="528"/>
      <c r="B9" s="529" t="s">
        <v>304</v>
      </c>
      <c r="C9" s="530">
        <f>2135465+40000-107000</f>
        <v>2068465</v>
      </c>
      <c r="D9" s="531"/>
      <c r="E9" s="531"/>
      <c r="F9" s="521" t="s">
        <v>160</v>
      </c>
      <c r="G9" s="521"/>
      <c r="H9" s="521"/>
      <c r="I9" s="521"/>
      <c r="J9" s="521"/>
      <c r="K9" s="523"/>
      <c r="L9" s="523"/>
      <c r="M9" s="523"/>
      <c r="N9" s="523"/>
      <c r="O9" s="523"/>
      <c r="P9" s="521" t="s">
        <v>684</v>
      </c>
      <c r="Q9" s="521" t="s">
        <v>685</v>
      </c>
    </row>
    <row r="10" spans="1:17" ht="24.75" customHeight="1">
      <c r="A10" s="532" t="s">
        <v>219</v>
      </c>
      <c r="B10" s="533" t="s">
        <v>147</v>
      </c>
      <c r="C10" s="534">
        <f>SUM(C11:C12)</f>
        <v>269188</v>
      </c>
      <c r="D10" s="533" t="s">
        <v>285</v>
      </c>
      <c r="E10" s="533"/>
      <c r="F10" s="535" t="s">
        <v>285</v>
      </c>
      <c r="G10" s="535" t="s">
        <v>286</v>
      </c>
      <c r="H10" s="535" t="s">
        <v>285</v>
      </c>
      <c r="I10" s="535" t="s">
        <v>285</v>
      </c>
      <c r="J10" s="535" t="s">
        <v>285</v>
      </c>
      <c r="K10" s="535" t="s">
        <v>285</v>
      </c>
      <c r="L10" s="535" t="s">
        <v>285</v>
      </c>
      <c r="M10" s="535" t="s">
        <v>285</v>
      </c>
      <c r="N10" s="535" t="s">
        <v>285</v>
      </c>
      <c r="O10" s="535" t="s">
        <v>285</v>
      </c>
      <c r="P10" s="535" t="s">
        <v>285</v>
      </c>
      <c r="Q10" s="536" t="s">
        <v>285</v>
      </c>
    </row>
    <row r="11" spans="1:17" ht="219" customHeight="1">
      <c r="A11" s="537" t="s">
        <v>285</v>
      </c>
      <c r="B11" s="521" t="s">
        <v>686</v>
      </c>
      <c r="C11" s="538">
        <f>72000+60000+30188</f>
        <v>162188</v>
      </c>
      <c r="D11" s="539" t="s">
        <v>150</v>
      </c>
      <c r="E11" s="539" t="s">
        <v>239</v>
      </c>
      <c r="F11" s="539" t="s">
        <v>160</v>
      </c>
      <c r="G11" s="521" t="s">
        <v>313</v>
      </c>
      <c r="H11" s="521">
        <v>3</v>
      </c>
      <c r="I11" s="523" t="s">
        <v>307</v>
      </c>
      <c r="J11" s="523" t="s">
        <v>224</v>
      </c>
      <c r="K11" s="523" t="s">
        <v>189</v>
      </c>
      <c r="L11" s="523" t="s">
        <v>308</v>
      </c>
      <c r="M11" s="523" t="s">
        <v>309</v>
      </c>
      <c r="N11" s="523" t="s">
        <v>310</v>
      </c>
      <c r="O11" s="523" t="s">
        <v>311</v>
      </c>
      <c r="P11" s="539" t="s">
        <v>285</v>
      </c>
      <c r="Q11" s="540" t="s">
        <v>687</v>
      </c>
    </row>
    <row r="12" spans="1:17" s="3" customFormat="1">
      <c r="A12" s="537" t="s">
        <v>285</v>
      </c>
      <c r="B12" s="539" t="s">
        <v>314</v>
      </c>
      <c r="C12" s="538">
        <v>107000</v>
      </c>
      <c r="D12" s="539" t="s">
        <v>285</v>
      </c>
      <c r="E12" s="539" t="s">
        <v>285</v>
      </c>
      <c r="F12" s="539" t="s">
        <v>160</v>
      </c>
      <c r="G12" s="539" t="s">
        <v>285</v>
      </c>
      <c r="H12" s="539" t="s">
        <v>285</v>
      </c>
      <c r="I12" s="541" t="s">
        <v>285</v>
      </c>
      <c r="J12" s="541" t="s">
        <v>285</v>
      </c>
      <c r="K12" s="541" t="s">
        <v>285</v>
      </c>
      <c r="L12" s="541" t="s">
        <v>285</v>
      </c>
      <c r="M12" s="541" t="s">
        <v>285</v>
      </c>
      <c r="N12" s="541" t="s">
        <v>285</v>
      </c>
      <c r="O12" s="541" t="s">
        <v>285</v>
      </c>
      <c r="P12" s="539" t="s">
        <v>285</v>
      </c>
      <c r="Q12" s="540" t="s">
        <v>685</v>
      </c>
    </row>
    <row r="13" spans="1:17" ht="19.5" customHeight="1">
      <c r="A13" s="542" t="s">
        <v>231</v>
      </c>
      <c r="B13" s="535" t="s">
        <v>147</v>
      </c>
      <c r="C13" s="543">
        <f>SUM(C14:C17)</f>
        <v>4707000</v>
      </c>
      <c r="D13" s="535" t="s">
        <v>285</v>
      </c>
      <c r="E13" s="535"/>
      <c r="F13" s="535" t="s">
        <v>285</v>
      </c>
      <c r="G13" s="535" t="s">
        <v>286</v>
      </c>
      <c r="H13" s="535" t="s">
        <v>285</v>
      </c>
      <c r="I13" s="535" t="s">
        <v>285</v>
      </c>
      <c r="J13" s="535" t="s">
        <v>285</v>
      </c>
      <c r="K13" s="535" t="s">
        <v>285</v>
      </c>
      <c r="L13" s="535" t="s">
        <v>285</v>
      </c>
      <c r="M13" s="535" t="s">
        <v>285</v>
      </c>
      <c r="N13" s="535" t="s">
        <v>285</v>
      </c>
      <c r="O13" s="535" t="s">
        <v>285</v>
      </c>
      <c r="P13" s="535" t="s">
        <v>285</v>
      </c>
      <c r="Q13" s="536" t="s">
        <v>285</v>
      </c>
    </row>
    <row r="14" spans="1:17" s="3" customFormat="1" ht="408.75" customHeight="1">
      <c r="A14" s="520" t="s">
        <v>285</v>
      </c>
      <c r="B14" s="521" t="s">
        <v>688</v>
      </c>
      <c r="C14" s="522">
        <v>3289000</v>
      </c>
      <c r="D14" s="521" t="s">
        <v>150</v>
      </c>
      <c r="E14" s="521" t="s">
        <v>239</v>
      </c>
      <c r="F14" s="521">
        <f>22*10</f>
        <v>220</v>
      </c>
      <c r="G14" s="521" t="s">
        <v>316</v>
      </c>
      <c r="H14" s="521">
        <v>3</v>
      </c>
      <c r="I14" s="521" t="s">
        <v>199</v>
      </c>
      <c r="J14" s="521" t="s">
        <v>234</v>
      </c>
      <c r="K14" s="523" t="s">
        <v>189</v>
      </c>
      <c r="L14" s="521" t="s">
        <v>317</v>
      </c>
      <c r="M14" s="521" t="s">
        <v>118</v>
      </c>
      <c r="N14" s="521" t="s">
        <v>118</v>
      </c>
      <c r="O14" s="521" t="s">
        <v>236</v>
      </c>
      <c r="P14" s="521" t="s">
        <v>285</v>
      </c>
      <c r="Q14" s="524" t="s">
        <v>237</v>
      </c>
    </row>
    <row r="15" spans="1:17" ht="175.5" customHeight="1">
      <c r="A15" s="520" t="s">
        <v>285</v>
      </c>
      <c r="B15" s="555" t="s">
        <v>689</v>
      </c>
      <c r="C15" s="522">
        <f>400000+675000</f>
        <v>1075000</v>
      </c>
      <c r="D15" s="521" t="s">
        <v>150</v>
      </c>
      <c r="E15" s="521" t="s">
        <v>239</v>
      </c>
      <c r="F15" s="521">
        <v>100</v>
      </c>
      <c r="G15" s="544" t="s">
        <v>319</v>
      </c>
      <c r="H15" s="521">
        <v>3</v>
      </c>
      <c r="I15" s="523" t="s">
        <v>241</v>
      </c>
      <c r="J15" s="523" t="s">
        <v>242</v>
      </c>
      <c r="K15" s="523" t="s">
        <v>189</v>
      </c>
      <c r="L15" s="523" t="s">
        <v>690</v>
      </c>
      <c r="M15" s="523" t="s">
        <v>309</v>
      </c>
      <c r="N15" s="545" t="s">
        <v>244</v>
      </c>
      <c r="O15" s="545" t="s">
        <v>236</v>
      </c>
      <c r="P15" s="521" t="s">
        <v>691</v>
      </c>
      <c r="Q15" s="524" t="s">
        <v>692</v>
      </c>
    </row>
    <row r="16" spans="1:17" ht="101.45">
      <c r="A16" s="520" t="s">
        <v>285</v>
      </c>
      <c r="B16" s="521" t="s">
        <v>321</v>
      </c>
      <c r="C16" s="522">
        <v>50000</v>
      </c>
      <c r="D16" s="521" t="s">
        <v>150</v>
      </c>
      <c r="E16" s="521" t="s">
        <v>246</v>
      </c>
      <c r="F16" s="521" t="s">
        <v>160</v>
      </c>
      <c r="G16" s="546" t="s">
        <v>693</v>
      </c>
      <c r="H16" s="521">
        <v>3</v>
      </c>
      <c r="I16" s="521" t="s">
        <v>248</v>
      </c>
      <c r="J16" s="521" t="s">
        <v>200</v>
      </c>
      <c r="K16" s="521" t="s">
        <v>249</v>
      </c>
      <c r="L16" s="521" t="s">
        <v>118</v>
      </c>
      <c r="M16" s="521" t="s">
        <v>118</v>
      </c>
      <c r="N16" s="521" t="s">
        <v>250</v>
      </c>
      <c r="O16" s="521" t="s">
        <v>236</v>
      </c>
      <c r="P16" s="521" t="s">
        <v>694</v>
      </c>
      <c r="Q16" s="524" t="s">
        <v>326</v>
      </c>
    </row>
    <row r="17" spans="1:17" ht="13.5" customHeight="1">
      <c r="A17" s="520" t="s">
        <v>285</v>
      </c>
      <c r="B17" s="539" t="s">
        <v>314</v>
      </c>
      <c r="C17" s="538">
        <v>293000</v>
      </c>
      <c r="D17" s="521" t="s">
        <v>285</v>
      </c>
      <c r="E17" s="521" t="s">
        <v>285</v>
      </c>
      <c r="F17" s="521" t="s">
        <v>160</v>
      </c>
      <c r="G17" s="546" t="s">
        <v>285</v>
      </c>
      <c r="H17" s="521" t="s">
        <v>285</v>
      </c>
      <c r="I17" s="521" t="s">
        <v>285</v>
      </c>
      <c r="J17" s="521" t="s">
        <v>285</v>
      </c>
      <c r="K17" s="521" t="s">
        <v>285</v>
      </c>
      <c r="L17" s="521" t="s">
        <v>285</v>
      </c>
      <c r="M17" s="521" t="s">
        <v>285</v>
      </c>
      <c r="N17" s="521" t="s">
        <v>285</v>
      </c>
      <c r="O17" s="521" t="s">
        <v>285</v>
      </c>
      <c r="P17" s="547" t="s">
        <v>285</v>
      </c>
      <c r="Q17" s="548" t="s">
        <v>285</v>
      </c>
    </row>
    <row r="18" spans="1:17" ht="15.75" hidden="1" customHeight="1">
      <c r="A18" s="549" t="s">
        <v>262</v>
      </c>
      <c r="B18" s="550" t="s">
        <v>147</v>
      </c>
      <c r="C18" s="551">
        <f>SUM(C19:C20)</f>
        <v>0</v>
      </c>
      <c r="D18" s="550" t="s">
        <v>285</v>
      </c>
      <c r="E18" s="550" t="s">
        <v>285</v>
      </c>
      <c r="F18" s="550" t="s">
        <v>285</v>
      </c>
      <c r="G18" s="550" t="s">
        <v>285</v>
      </c>
      <c r="H18" s="550" t="s">
        <v>285</v>
      </c>
      <c r="I18" s="550" t="s">
        <v>285</v>
      </c>
      <c r="J18" s="550" t="s">
        <v>285</v>
      </c>
      <c r="K18" s="550" t="s">
        <v>285</v>
      </c>
      <c r="L18" s="550" t="s">
        <v>285</v>
      </c>
      <c r="M18" s="550" t="s">
        <v>285</v>
      </c>
      <c r="N18" s="550" t="s">
        <v>285</v>
      </c>
      <c r="O18" s="550" t="s">
        <v>285</v>
      </c>
      <c r="P18" s="552" t="s">
        <v>285</v>
      </c>
      <c r="Q18" s="553" t="s">
        <v>285</v>
      </c>
    </row>
    <row r="19" spans="1:17" ht="41.25" hidden="1" customHeight="1">
      <c r="A19" s="554" t="s">
        <v>285</v>
      </c>
      <c r="B19" s="555" t="s">
        <v>285</v>
      </c>
      <c r="C19" s="556" t="s">
        <v>285</v>
      </c>
      <c r="D19" s="555" t="s">
        <v>285</v>
      </c>
      <c r="E19" s="555" t="s">
        <v>285</v>
      </c>
      <c r="F19" s="555" t="s">
        <v>285</v>
      </c>
      <c r="G19" s="555" t="s">
        <v>285</v>
      </c>
      <c r="H19" s="555" t="s">
        <v>285</v>
      </c>
      <c r="I19" s="555" t="s">
        <v>285</v>
      </c>
      <c r="J19" s="555" t="s">
        <v>285</v>
      </c>
      <c r="K19" s="555" t="s">
        <v>285</v>
      </c>
      <c r="L19" s="555" t="s">
        <v>285</v>
      </c>
      <c r="M19" s="555" t="s">
        <v>285</v>
      </c>
      <c r="N19" s="555" t="s">
        <v>285</v>
      </c>
      <c r="O19" s="555" t="s">
        <v>285</v>
      </c>
      <c r="P19" s="557" t="s">
        <v>327</v>
      </c>
      <c r="Q19" s="558" t="s">
        <v>328</v>
      </c>
    </row>
    <row r="20" spans="1:17" ht="19.5" hidden="1" customHeight="1">
      <c r="A20" s="554" t="s">
        <v>285</v>
      </c>
      <c r="B20" s="555" t="s">
        <v>314</v>
      </c>
      <c r="C20" s="556" t="s">
        <v>285</v>
      </c>
      <c r="D20" s="555" t="s">
        <v>285</v>
      </c>
      <c r="E20" s="555" t="s">
        <v>285</v>
      </c>
      <c r="F20" s="555" t="s">
        <v>285</v>
      </c>
      <c r="G20" s="555" t="s">
        <v>285</v>
      </c>
      <c r="H20" s="555" t="s">
        <v>285</v>
      </c>
      <c r="I20" s="555" t="s">
        <v>285</v>
      </c>
      <c r="J20" s="555" t="s">
        <v>285</v>
      </c>
      <c r="K20" s="555" t="s">
        <v>285</v>
      </c>
      <c r="L20" s="555" t="s">
        <v>285</v>
      </c>
      <c r="M20" s="555" t="s">
        <v>285</v>
      </c>
      <c r="N20" s="555" t="s">
        <v>285</v>
      </c>
      <c r="O20" s="555" t="s">
        <v>285</v>
      </c>
      <c r="P20" s="559"/>
      <c r="Q20" s="558"/>
    </row>
    <row r="21" spans="1:17" s="3" customFormat="1" ht="29.1">
      <c r="A21" s="560" t="s">
        <v>267</v>
      </c>
      <c r="B21" s="561" t="s">
        <v>147</v>
      </c>
      <c r="C21" s="562">
        <f>SUM(C22:C22)</f>
        <v>404174</v>
      </c>
      <c r="D21" s="561" t="s">
        <v>285</v>
      </c>
      <c r="E21" s="561" t="s">
        <v>285</v>
      </c>
      <c r="F21" s="561" t="s">
        <v>285</v>
      </c>
      <c r="G21" s="561" t="s">
        <v>285</v>
      </c>
      <c r="H21" s="561" t="s">
        <v>285</v>
      </c>
      <c r="I21" s="561" t="s">
        <v>285</v>
      </c>
      <c r="J21" s="561" t="s">
        <v>285</v>
      </c>
      <c r="K21" s="561" t="s">
        <v>285</v>
      </c>
      <c r="L21" s="561" t="s">
        <v>285</v>
      </c>
      <c r="M21" s="561" t="s">
        <v>285</v>
      </c>
      <c r="N21" s="561" t="s">
        <v>285</v>
      </c>
      <c r="O21" s="561" t="s">
        <v>285</v>
      </c>
      <c r="P21" s="563" t="s">
        <v>285</v>
      </c>
      <c r="Q21" s="564" t="s">
        <v>285</v>
      </c>
    </row>
    <row r="22" spans="1:17" ht="124.5" customHeight="1">
      <c r="A22" s="531" t="s">
        <v>285</v>
      </c>
      <c r="B22" s="565" t="s">
        <v>314</v>
      </c>
      <c r="C22" s="566">
        <v>404174</v>
      </c>
      <c r="D22" s="567" t="s">
        <v>150</v>
      </c>
      <c r="E22" s="568">
        <v>4</v>
      </c>
      <c r="F22" s="567" t="s">
        <v>160</v>
      </c>
      <c r="G22" s="567" t="s">
        <v>329</v>
      </c>
      <c r="H22" s="567">
        <v>3</v>
      </c>
      <c r="I22" s="567" t="s">
        <v>272</v>
      </c>
      <c r="J22" s="567" t="s">
        <v>273</v>
      </c>
      <c r="K22" s="567" t="s">
        <v>330</v>
      </c>
      <c r="L22" s="567" t="s">
        <v>331</v>
      </c>
      <c r="M22" s="567" t="s">
        <v>332</v>
      </c>
      <c r="N22" s="567" t="s">
        <v>333</v>
      </c>
      <c r="O22" s="567" t="s">
        <v>118</v>
      </c>
      <c r="P22" s="569"/>
      <c r="Q22" s="566" t="s">
        <v>278</v>
      </c>
    </row>
    <row r="23" spans="1:17" ht="29.1">
      <c r="A23" s="570" t="s">
        <v>173</v>
      </c>
      <c r="B23" s="535" t="s">
        <v>147</v>
      </c>
      <c r="C23" s="543">
        <f>SUM(C24:C25)</f>
        <v>912189.3</v>
      </c>
      <c r="D23" s="535" t="s">
        <v>285</v>
      </c>
      <c r="E23" s="535" t="s">
        <v>285</v>
      </c>
      <c r="F23" s="535" t="s">
        <v>285</v>
      </c>
      <c r="G23" s="535" t="s">
        <v>285</v>
      </c>
      <c r="H23" s="535" t="s">
        <v>285</v>
      </c>
      <c r="I23" s="535" t="s">
        <v>285</v>
      </c>
      <c r="J23" s="535" t="s">
        <v>285</v>
      </c>
      <c r="K23" s="535" t="s">
        <v>285</v>
      </c>
      <c r="L23" s="535" t="s">
        <v>285</v>
      </c>
      <c r="M23" s="535" t="s">
        <v>285</v>
      </c>
      <c r="N23" s="535" t="s">
        <v>285</v>
      </c>
      <c r="O23" s="535" t="s">
        <v>285</v>
      </c>
      <c r="P23" s="535" t="s">
        <v>285</v>
      </c>
      <c r="Q23" s="536" t="s">
        <v>285</v>
      </c>
    </row>
    <row r="24" spans="1:17" s="3" customFormat="1" ht="43.5">
      <c r="A24" s="520" t="s">
        <v>285</v>
      </c>
      <c r="B24" s="521" t="s">
        <v>695</v>
      </c>
      <c r="C24" s="522">
        <f>90000+18500+51000+38000</f>
        <v>197500</v>
      </c>
      <c r="D24" s="521" t="s">
        <v>150</v>
      </c>
      <c r="E24" s="521" t="s">
        <v>181</v>
      </c>
      <c r="F24" s="521" t="s">
        <v>160</v>
      </c>
      <c r="G24" s="521" t="s">
        <v>136</v>
      </c>
      <c r="H24" s="521">
        <v>3</v>
      </c>
      <c r="I24" s="521" t="s">
        <v>118</v>
      </c>
      <c r="J24" s="521" t="s">
        <v>273</v>
      </c>
      <c r="K24" s="521" t="s">
        <v>281</v>
      </c>
      <c r="L24" s="521" t="s">
        <v>324</v>
      </c>
      <c r="M24" s="521" t="s">
        <v>332</v>
      </c>
      <c r="N24" s="521" t="s">
        <v>118</v>
      </c>
      <c r="O24" s="521" t="s">
        <v>118</v>
      </c>
      <c r="P24" s="521" t="s">
        <v>285</v>
      </c>
      <c r="Q24" s="524" t="s">
        <v>285</v>
      </c>
    </row>
    <row r="25" spans="1:17" ht="29.1">
      <c r="A25" s="520" t="s">
        <v>285</v>
      </c>
      <c r="B25" s="521" t="s">
        <v>138</v>
      </c>
      <c r="C25" s="522">
        <f>370189.3+84500+260000</f>
        <v>714689.3</v>
      </c>
      <c r="D25" s="521" t="s">
        <v>150</v>
      </c>
      <c r="E25" s="521" t="s">
        <v>181</v>
      </c>
      <c r="F25" s="521" t="s">
        <v>160</v>
      </c>
      <c r="G25" s="521" t="s">
        <v>139</v>
      </c>
      <c r="H25" s="521">
        <v>3</v>
      </c>
      <c r="I25" s="521" t="s">
        <v>118</v>
      </c>
      <c r="J25" s="521" t="s">
        <v>273</v>
      </c>
      <c r="K25" s="521" t="s">
        <v>118</v>
      </c>
      <c r="L25" s="521" t="s">
        <v>118</v>
      </c>
      <c r="M25" s="521" t="s">
        <v>118</v>
      </c>
      <c r="N25" s="521" t="s">
        <v>118</v>
      </c>
      <c r="O25" s="521" t="s">
        <v>118</v>
      </c>
      <c r="P25" s="521" t="s">
        <v>285</v>
      </c>
      <c r="Q25" s="524" t="s">
        <v>285</v>
      </c>
    </row>
    <row r="26" spans="1:17" ht="32.25" customHeight="1" thickBot="1">
      <c r="A26" s="571" t="s">
        <v>143</v>
      </c>
      <c r="B26" s="572"/>
      <c r="C26" s="573">
        <f>C3+C10+C13+C18+C21+C23</f>
        <v>9370016.3000000007</v>
      </c>
      <c r="D26" s="574"/>
      <c r="E26" s="575"/>
      <c r="F26" s="575"/>
      <c r="G26" s="574"/>
      <c r="H26" s="574"/>
      <c r="I26" s="574"/>
      <c r="J26" s="574"/>
      <c r="K26" s="574"/>
      <c r="L26" s="574"/>
      <c r="M26" s="574"/>
      <c r="N26" s="574"/>
      <c r="O26" s="574"/>
      <c r="P26" s="574"/>
      <c r="Q26" s="428"/>
    </row>
    <row r="27" spans="1:17">
      <c r="E27" s="146"/>
    </row>
    <row r="29" spans="1:17" s="1" customFormat="1">
      <c r="B29" s="574"/>
      <c r="C29" s="2"/>
      <c r="D29" s="2"/>
      <c r="E29" s="29"/>
      <c r="F29" s="29"/>
      <c r="Q29"/>
    </row>
    <row r="30" spans="1:17" s="1" customFormat="1">
      <c r="B30" s="574"/>
      <c r="C30" s="2"/>
      <c r="E30" s="146"/>
      <c r="F30" s="146"/>
      <c r="Q30"/>
    </row>
  </sheetData>
  <dataValidations count="1">
    <dataValidation type="list" allowBlank="1" showInputMessage="1" showErrorMessage="1" sqref="H4:H9 H14:H16 G3 G10 G13 G18 G21 H11:H12" xr:uid="{DF0A5DFF-6A35-4B68-94EC-7CC6CEFCB0DC}">
      <formula1>"1,2,3,1 2,1 3, 2 3, 1 2 3"</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025B6-965A-41C7-A394-3E9211C6C21F}">
  <sheetPr>
    <tabColor theme="5" tint="0.39997558519241921"/>
  </sheetPr>
  <dimension ref="A1:Q23"/>
  <sheetViews>
    <sheetView zoomScale="70" zoomScaleNormal="70" workbookViewId="0">
      <pane ySplit="1" topLeftCell="C8" activePane="bottomLeft" state="frozen"/>
      <selection pane="bottomLeft" activeCell="C20" sqref="C20"/>
    </sheetView>
  </sheetViews>
  <sheetFormatPr defaultColWidth="9.140625" defaultRowHeight="14.45"/>
  <cols>
    <col min="1" max="1" width="31.28515625" style="1" customWidth="1"/>
    <col min="2" max="2" width="33" style="1" bestFit="1" customWidth="1"/>
    <col min="3" max="3" width="12.140625" style="2" customWidth="1"/>
    <col min="4" max="4" width="14.28515625" style="1" bestFit="1" customWidth="1"/>
    <col min="5" max="5" width="47.28515625" style="1" customWidth="1"/>
    <col min="6" max="6" width="13.85546875" style="1" customWidth="1"/>
    <col min="7" max="7" width="41.28515625" style="1" customWidth="1"/>
    <col min="8" max="8" width="26.28515625" style="1" customWidth="1"/>
    <col min="9" max="9" width="39" style="1" bestFit="1" customWidth="1"/>
    <col min="10" max="11" width="33.28515625" style="1" customWidth="1"/>
    <col min="12" max="12" width="39" style="1" bestFit="1" customWidth="1"/>
    <col min="13" max="13" width="33.28515625" style="1" customWidth="1"/>
    <col min="14" max="14" width="32.28515625" style="1" customWidth="1"/>
    <col min="15" max="15" width="33.28515625" style="1" customWidth="1"/>
    <col min="16" max="16" width="30" style="1" customWidth="1"/>
    <col min="17" max="17" width="22.140625" customWidth="1"/>
  </cols>
  <sheetData>
    <row r="1" spans="1:17" s="76" customFormat="1" ht="75" customHeight="1">
      <c r="A1" s="264" t="s">
        <v>91</v>
      </c>
      <c r="B1" s="265" t="s">
        <v>92</v>
      </c>
      <c r="C1" s="266" t="s">
        <v>93</v>
      </c>
      <c r="D1" s="377" t="s">
        <v>144</v>
      </c>
      <c r="E1" s="265" t="s">
        <v>95</v>
      </c>
      <c r="F1" s="377" t="s">
        <v>145</v>
      </c>
      <c r="G1" s="265" t="s">
        <v>96</v>
      </c>
      <c r="H1" s="265" t="s">
        <v>97</v>
      </c>
      <c r="I1" s="265" t="s">
        <v>98</v>
      </c>
      <c r="J1" s="265" t="s">
        <v>99</v>
      </c>
      <c r="K1" s="265" t="s">
        <v>100</v>
      </c>
      <c r="L1" s="265" t="s">
        <v>101</v>
      </c>
      <c r="M1" s="265" t="s">
        <v>102</v>
      </c>
      <c r="N1" s="265" t="s">
        <v>103</v>
      </c>
      <c r="O1" s="265" t="s">
        <v>104</v>
      </c>
      <c r="P1" s="265" t="s">
        <v>105</v>
      </c>
      <c r="Q1" s="267" t="s">
        <v>106</v>
      </c>
    </row>
    <row r="2" spans="1:17" s="1" customFormat="1" ht="140.25" customHeight="1" thickBot="1">
      <c r="A2" s="268"/>
      <c r="B2" s="72"/>
      <c r="C2" s="73"/>
      <c r="D2" s="72"/>
      <c r="E2" s="78" t="s">
        <v>107</v>
      </c>
      <c r="F2" s="78"/>
      <c r="G2" s="77" t="s">
        <v>146</v>
      </c>
      <c r="H2" s="79" t="s">
        <v>109</v>
      </c>
      <c r="I2" s="74"/>
      <c r="J2" s="74"/>
      <c r="K2" s="74"/>
      <c r="L2" s="74"/>
      <c r="M2" s="74"/>
      <c r="N2" s="74"/>
      <c r="O2" s="269"/>
      <c r="P2" s="72"/>
      <c r="Q2" s="270"/>
    </row>
    <row r="3" spans="1:17" ht="43.5">
      <c r="A3" s="93" t="s">
        <v>110</v>
      </c>
      <c r="B3" s="81" t="s">
        <v>147</v>
      </c>
      <c r="C3" s="82">
        <f>C4+C5+C6</f>
        <v>80000</v>
      </c>
      <c r="D3" s="81"/>
      <c r="E3" s="81"/>
      <c r="F3" s="81"/>
      <c r="G3" s="409">
        <v>4</v>
      </c>
      <c r="H3" s="81"/>
      <c r="I3" s="81"/>
      <c r="J3" s="81"/>
      <c r="K3" s="81"/>
      <c r="L3" s="81"/>
      <c r="M3" s="81"/>
      <c r="N3" s="81"/>
      <c r="O3" s="81"/>
      <c r="P3" s="81"/>
      <c r="Q3" s="94"/>
    </row>
    <row r="4" spans="1:17" ht="212.25" customHeight="1">
      <c r="A4" s="5" t="s">
        <v>148</v>
      </c>
      <c r="B4" s="5" t="s">
        <v>149</v>
      </c>
      <c r="C4" s="6">
        <v>60000</v>
      </c>
      <c r="D4" s="5" t="s">
        <v>150</v>
      </c>
      <c r="E4" s="5" t="s">
        <v>151</v>
      </c>
      <c r="F4" s="5">
        <v>150</v>
      </c>
      <c r="G4" s="5" t="s">
        <v>696</v>
      </c>
      <c r="H4" s="5">
        <v>2</v>
      </c>
      <c r="I4" s="5" t="s">
        <v>116</v>
      </c>
      <c r="J4" s="5" t="s">
        <v>117</v>
      </c>
      <c r="K4" s="5" t="s">
        <v>153</v>
      </c>
      <c r="L4" s="215" t="s">
        <v>154</v>
      </c>
      <c r="M4" s="339" t="s">
        <v>155</v>
      </c>
      <c r="N4" s="339" t="s">
        <v>156</v>
      </c>
      <c r="O4" s="83" t="s">
        <v>157</v>
      </c>
      <c r="P4" s="5" t="s">
        <v>158</v>
      </c>
      <c r="Q4" s="83" t="s">
        <v>56</v>
      </c>
    </row>
    <row r="5" spans="1:17" ht="220.5" customHeight="1">
      <c r="A5" s="5"/>
      <c r="B5" s="5" t="s">
        <v>159</v>
      </c>
      <c r="C5" s="6">
        <v>20000</v>
      </c>
      <c r="D5" s="5" t="s">
        <v>150</v>
      </c>
      <c r="E5" s="5" t="s">
        <v>151</v>
      </c>
      <c r="F5" s="5" t="s">
        <v>160</v>
      </c>
      <c r="G5" s="5" t="s">
        <v>697</v>
      </c>
      <c r="H5" s="5">
        <v>3</v>
      </c>
      <c r="I5" s="5" t="s">
        <v>116</v>
      </c>
      <c r="J5" s="5" t="s">
        <v>117</v>
      </c>
      <c r="K5" s="5" t="s">
        <v>161</v>
      </c>
      <c r="L5" s="215" t="s">
        <v>154</v>
      </c>
      <c r="M5" s="83" t="s">
        <v>155</v>
      </c>
      <c r="N5" s="83" t="s">
        <v>156</v>
      </c>
      <c r="O5" s="83" t="s">
        <v>157</v>
      </c>
      <c r="P5" s="5" t="s">
        <v>158</v>
      </c>
      <c r="Q5" s="83" t="s">
        <v>56</v>
      </c>
    </row>
    <row r="6" spans="1:17">
      <c r="A6" s="5"/>
      <c r="B6" s="5"/>
      <c r="C6" s="84"/>
      <c r="D6" s="5"/>
      <c r="E6" s="5"/>
      <c r="F6" s="5"/>
      <c r="G6" s="5"/>
      <c r="H6" s="8"/>
      <c r="I6" s="8"/>
      <c r="J6" s="8"/>
      <c r="K6" s="8"/>
      <c r="L6" s="8"/>
      <c r="M6" s="8"/>
      <c r="N6" s="8"/>
      <c r="O6" s="8"/>
      <c r="P6" s="5"/>
      <c r="Q6" s="83"/>
    </row>
    <row r="7" spans="1:17" ht="57.95">
      <c r="A7" s="93" t="s">
        <v>122</v>
      </c>
      <c r="B7" s="81" t="s">
        <v>147</v>
      </c>
      <c r="C7" s="82">
        <f>C8+C9</f>
        <v>0</v>
      </c>
      <c r="D7" s="81"/>
      <c r="E7" s="81"/>
      <c r="F7" s="81"/>
      <c r="G7" s="410">
        <v>4</v>
      </c>
      <c r="H7" s="81"/>
      <c r="I7" s="346"/>
      <c r="J7" s="346"/>
      <c r="K7" s="346"/>
      <c r="L7" s="346"/>
      <c r="M7" s="346"/>
      <c r="N7" s="346"/>
      <c r="O7" s="346"/>
      <c r="P7" s="346"/>
      <c r="Q7" s="94"/>
    </row>
    <row r="8" spans="1:17" ht="130.5">
      <c r="A8" s="7" t="s">
        <v>148</v>
      </c>
      <c r="B8" s="5" t="s">
        <v>164</v>
      </c>
      <c r="C8" s="6"/>
      <c r="D8" s="5" t="s">
        <v>150</v>
      </c>
      <c r="E8" s="5" t="s">
        <v>151</v>
      </c>
      <c r="F8" s="5"/>
      <c r="G8" s="5" t="s">
        <v>698</v>
      </c>
      <c r="H8" s="341">
        <v>2</v>
      </c>
      <c r="I8" s="5" t="s">
        <v>116</v>
      </c>
      <c r="J8" s="5" t="s">
        <v>117</v>
      </c>
      <c r="K8" s="136" t="s">
        <v>118</v>
      </c>
      <c r="L8" s="136" t="s">
        <v>118</v>
      </c>
      <c r="M8" s="136" t="s">
        <v>118</v>
      </c>
      <c r="N8" s="136" t="s">
        <v>118</v>
      </c>
      <c r="O8" s="339" t="s">
        <v>157</v>
      </c>
      <c r="P8" s="5" t="s">
        <v>166</v>
      </c>
      <c r="Q8" s="343" t="s">
        <v>167</v>
      </c>
    </row>
    <row r="9" spans="1:17" ht="62.25" customHeight="1">
      <c r="A9" s="7"/>
      <c r="B9" s="5"/>
      <c r="C9" s="84"/>
      <c r="D9" s="5"/>
      <c r="E9" s="5"/>
      <c r="F9" s="5"/>
      <c r="G9" s="5"/>
      <c r="H9" s="16"/>
      <c r="I9" s="8"/>
      <c r="J9" s="8"/>
      <c r="K9" s="8"/>
      <c r="L9" s="8"/>
      <c r="M9" s="8"/>
      <c r="N9" s="8"/>
      <c r="O9" s="8"/>
      <c r="P9" s="433"/>
      <c r="Q9" s="343"/>
    </row>
    <row r="10" spans="1:17" ht="46.5" customHeight="1">
      <c r="A10" s="93" t="s">
        <v>127</v>
      </c>
      <c r="B10" s="81" t="s">
        <v>147</v>
      </c>
      <c r="C10" s="82">
        <f>C11+C12</f>
        <v>6000</v>
      </c>
      <c r="D10" s="81"/>
      <c r="E10" s="81"/>
      <c r="F10" s="81"/>
      <c r="G10" s="410">
        <v>4</v>
      </c>
      <c r="H10" s="342"/>
      <c r="I10" s="4"/>
      <c r="J10" s="4"/>
      <c r="K10" s="4"/>
      <c r="L10" s="4"/>
      <c r="M10" s="4"/>
      <c r="N10" s="4"/>
      <c r="O10" s="4"/>
      <c r="P10" s="4"/>
      <c r="Q10" s="344"/>
    </row>
    <row r="11" spans="1:17" ht="72.599999999999994">
      <c r="A11" s="260" t="s">
        <v>148</v>
      </c>
      <c r="B11" s="338" t="s">
        <v>128</v>
      </c>
      <c r="C11" s="6">
        <v>6000</v>
      </c>
      <c r="D11" s="5" t="s">
        <v>150</v>
      </c>
      <c r="E11" s="133">
        <v>6</v>
      </c>
      <c r="F11" s="340" t="s">
        <v>160</v>
      </c>
      <c r="G11" s="5" t="s">
        <v>699</v>
      </c>
      <c r="H11" s="341">
        <v>2</v>
      </c>
      <c r="I11" s="136" t="s">
        <v>118</v>
      </c>
      <c r="J11" s="136" t="s">
        <v>118</v>
      </c>
      <c r="K11" s="136" t="s">
        <v>118</v>
      </c>
      <c r="L11" s="136" t="s">
        <v>118</v>
      </c>
      <c r="M11" s="136" t="s">
        <v>118</v>
      </c>
      <c r="N11" s="136" t="s">
        <v>118</v>
      </c>
      <c r="O11" s="136" t="s">
        <v>118</v>
      </c>
      <c r="P11" s="136" t="s">
        <v>118</v>
      </c>
      <c r="Q11" s="345" t="s">
        <v>56</v>
      </c>
    </row>
    <row r="12" spans="1:17">
      <c r="A12" s="262"/>
      <c r="B12" s="5"/>
      <c r="C12" s="84"/>
      <c r="D12" s="5"/>
      <c r="E12" s="5"/>
      <c r="F12" s="5"/>
      <c r="G12" s="5"/>
      <c r="H12" s="8"/>
      <c r="I12" s="127"/>
      <c r="J12" s="127"/>
      <c r="K12" s="127"/>
      <c r="L12" s="127"/>
      <c r="M12" s="127"/>
      <c r="N12" s="127"/>
      <c r="O12" s="127"/>
      <c r="P12" s="347"/>
      <c r="Q12" s="261"/>
    </row>
    <row r="13" spans="1:17" ht="72.599999999999994">
      <c r="A13" s="93" t="s">
        <v>130</v>
      </c>
      <c r="B13" s="81" t="s">
        <v>147</v>
      </c>
      <c r="C13" s="82">
        <f>C14+C15</f>
        <v>10000</v>
      </c>
      <c r="D13" s="81"/>
      <c r="E13" s="81"/>
      <c r="F13" s="81"/>
      <c r="G13" s="410">
        <v>4</v>
      </c>
      <c r="H13" s="259"/>
      <c r="I13" s="259"/>
      <c r="J13" s="259"/>
      <c r="K13" s="259"/>
      <c r="L13" s="259"/>
      <c r="M13" s="259"/>
      <c r="N13" s="259"/>
      <c r="O13" s="259"/>
      <c r="P13" s="81"/>
      <c r="Q13" s="94"/>
    </row>
    <row r="14" spans="1:17" ht="215.25" customHeight="1">
      <c r="A14" s="262" t="s">
        <v>148</v>
      </c>
      <c r="B14" s="5" t="s">
        <v>171</v>
      </c>
      <c r="C14" s="84">
        <v>10000</v>
      </c>
      <c r="D14" s="5" t="s">
        <v>150</v>
      </c>
      <c r="E14" s="5" t="s">
        <v>151</v>
      </c>
      <c r="F14" s="5"/>
      <c r="G14" s="7" t="s">
        <v>172</v>
      </c>
      <c r="H14" s="8">
        <v>2</v>
      </c>
      <c r="I14" s="5" t="s">
        <v>116</v>
      </c>
      <c r="J14" s="5" t="s">
        <v>117</v>
      </c>
      <c r="K14" s="5" t="s">
        <v>161</v>
      </c>
      <c r="L14" s="215" t="s">
        <v>154</v>
      </c>
      <c r="M14" s="339" t="s">
        <v>155</v>
      </c>
      <c r="N14" s="339" t="s">
        <v>156</v>
      </c>
      <c r="O14" s="339" t="s">
        <v>157</v>
      </c>
      <c r="P14" s="5" t="s">
        <v>158</v>
      </c>
      <c r="Q14" s="83" t="s">
        <v>56</v>
      </c>
    </row>
    <row r="15" spans="1:17">
      <c r="A15" s="260"/>
      <c r="B15" s="7"/>
      <c r="C15" s="84"/>
      <c r="D15" s="5"/>
      <c r="E15" s="5"/>
      <c r="F15" s="5"/>
      <c r="G15" s="7"/>
      <c r="H15" s="5"/>
      <c r="I15" s="5"/>
      <c r="J15" s="5"/>
      <c r="K15" s="5"/>
      <c r="L15" s="5"/>
      <c r="M15" s="5"/>
      <c r="N15" s="5"/>
      <c r="O15" s="5"/>
      <c r="P15" s="7"/>
      <c r="Q15" s="83"/>
    </row>
    <row r="16" spans="1:17" ht="29.1">
      <c r="A16" s="263" t="s">
        <v>173</v>
      </c>
      <c r="B16" s="81" t="s">
        <v>700</v>
      </c>
      <c r="C16" s="82">
        <f>SUM(C17:C19)</f>
        <v>90383.1</v>
      </c>
      <c r="D16" s="81"/>
      <c r="E16" s="81"/>
      <c r="F16" s="81"/>
      <c r="G16" s="81"/>
      <c r="H16" s="81"/>
      <c r="I16" s="81"/>
      <c r="J16" s="81"/>
      <c r="K16" s="81"/>
      <c r="L16" s="81"/>
      <c r="M16" s="81"/>
      <c r="N16" s="81"/>
      <c r="O16" s="81"/>
      <c r="P16" s="81"/>
      <c r="Q16" s="94"/>
    </row>
    <row r="17" spans="1:17">
      <c r="A17" s="14"/>
      <c r="B17" s="5"/>
      <c r="C17" s="84"/>
      <c r="D17" s="5"/>
      <c r="E17" s="5"/>
      <c r="F17" s="5"/>
      <c r="G17" s="5"/>
      <c r="H17" s="8"/>
      <c r="I17" s="8"/>
      <c r="J17" s="8"/>
      <c r="K17" s="8"/>
      <c r="L17" s="8"/>
      <c r="M17" s="8"/>
      <c r="N17" s="8"/>
      <c r="O17" s="8"/>
      <c r="P17" s="5"/>
      <c r="Q17" s="83"/>
    </row>
    <row r="18" spans="1:17">
      <c r="A18" s="14"/>
      <c r="B18" s="5" t="s">
        <v>304</v>
      </c>
      <c r="C18" s="84">
        <v>78594</v>
      </c>
      <c r="D18" s="5"/>
      <c r="E18" s="5"/>
      <c r="F18" s="10" t="s">
        <v>160</v>
      </c>
      <c r="G18" s="5"/>
      <c r="H18" s="8"/>
      <c r="I18" s="8" t="s">
        <v>118</v>
      </c>
      <c r="J18" s="8" t="s">
        <v>118</v>
      </c>
      <c r="K18" s="8" t="s">
        <v>118</v>
      </c>
      <c r="L18" s="8" t="s">
        <v>118</v>
      </c>
      <c r="M18" s="8" t="s">
        <v>118</v>
      </c>
      <c r="N18" s="8" t="s">
        <v>118</v>
      </c>
      <c r="O18" s="8" t="s">
        <v>118</v>
      </c>
      <c r="P18" s="5"/>
      <c r="Q18" s="88" t="s">
        <v>50</v>
      </c>
    </row>
    <row r="19" spans="1:17">
      <c r="A19" s="14"/>
      <c r="B19" s="5" t="s">
        <v>477</v>
      </c>
      <c r="C19" s="84">
        <f>C18*0.15</f>
        <v>11789.1</v>
      </c>
      <c r="D19" s="5"/>
      <c r="E19" s="5"/>
      <c r="F19" s="5" t="s">
        <v>160</v>
      </c>
      <c r="G19" s="5"/>
      <c r="H19" s="8"/>
      <c r="I19" s="8" t="s">
        <v>118</v>
      </c>
      <c r="J19" s="8" t="s">
        <v>118</v>
      </c>
      <c r="K19" s="8" t="s">
        <v>118</v>
      </c>
      <c r="L19" s="8" t="s">
        <v>118</v>
      </c>
      <c r="M19" s="8" t="s">
        <v>118</v>
      </c>
      <c r="N19" s="8" t="s">
        <v>118</v>
      </c>
      <c r="O19" s="8" t="s">
        <v>118</v>
      </c>
      <c r="P19" s="5"/>
      <c r="Q19" s="15" t="s">
        <v>701</v>
      </c>
    </row>
    <row r="20" spans="1:17" ht="15" thickBot="1">
      <c r="A20" s="103" t="s">
        <v>143</v>
      </c>
      <c r="B20" s="104"/>
      <c r="C20" s="105">
        <f>C16+C13+C10+C7+C3</f>
        <v>186383.1</v>
      </c>
      <c r="D20" s="106"/>
      <c r="E20" s="99"/>
      <c r="F20" s="99"/>
      <c r="G20" s="99"/>
      <c r="H20" s="100"/>
      <c r="I20" s="100"/>
      <c r="J20" s="100"/>
      <c r="K20" s="100"/>
      <c r="L20" s="100"/>
      <c r="M20" s="100"/>
      <c r="N20" s="100"/>
      <c r="O20" s="100"/>
      <c r="P20" s="99"/>
      <c r="Q20" s="101"/>
    </row>
    <row r="23" spans="1:17">
      <c r="E23" s="2"/>
    </row>
  </sheetData>
  <dataConsolidate/>
  <dataValidations count="5">
    <dataValidation type="list" allowBlank="1" showInputMessage="1" showErrorMessage="1" sqref="H17:H18" xr:uid="{84B09668-D9B5-49FD-9231-FF162323E4F1}">
      <formula1>"1, 2, 3, 1,2, 1,3, 2,3, 1,2,3"</formula1>
    </dataValidation>
    <dataValidation type="list" allowBlank="1" showInputMessage="1" showErrorMessage="1" sqref="G3 G7 G10 G13" xr:uid="{01042017-2854-49AB-97ED-70F8E9302D46}">
      <formula1>"1,2,3,1 2,1 3, 2 3, 1 2 3, 4"</formula1>
    </dataValidation>
    <dataValidation type="list" allowBlank="1" showInputMessage="1" showErrorMessage="1" sqref="D4:D6 D8:D9 D11:D12 D14:D15" xr:uid="{4E3E69E9-EBBA-408C-8DED-9E147B82704B}">
      <formula1>"uus, jätkuv, lõppev"</formula1>
    </dataValidation>
    <dataValidation type="list" allowBlank="1" showInputMessage="1" showErrorMessage="1" sqref="A4:A6 A8:A9 A11:A12 A14:A15" xr:uid="{F701C3AC-2303-43CA-9C0F-5AA097AB3406}">
      <formula1>"digilahendused igas eluvaldkonnas, tervisetehnoloogiad ja -teenused, kohalike ressursside väärindamine, nutikad ja kestlikud energialahendused, kõik TAIE valdkonnad"</formula1>
    </dataValidation>
    <dataValidation type="list" allowBlank="1" showInputMessage="1" showErrorMessage="1" sqref="H14:H15 H8:H9 H11:H12 H4:H6" xr:uid="{B8373152-1AD5-4438-92C1-7B91A0975577}">
      <formula1>"1,2,3,1 2,1 3, 2 3, 1 2 3"</formula1>
    </dataValidation>
  </dataValidations>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7BE2C-2D44-4961-9A38-19D55C29A2C2}">
  <sheetPr>
    <tabColor theme="5" tint="0.39997558519241921"/>
  </sheetPr>
  <dimension ref="A1:S42"/>
  <sheetViews>
    <sheetView topLeftCell="A9" zoomScale="37" zoomScaleNormal="85" workbookViewId="0">
      <pane ySplit="600" topLeftCell="A17" activePane="bottomLeft"/>
      <selection pane="bottomLeft" activeCell="F15" sqref="F15"/>
      <selection activeCell="D25" sqref="D25"/>
    </sheetView>
  </sheetViews>
  <sheetFormatPr defaultColWidth="9.140625" defaultRowHeight="14.45"/>
  <cols>
    <col min="1" max="3" width="31.28515625" style="202" customWidth="1"/>
    <col min="4" max="4" width="27.7109375" style="202" customWidth="1"/>
    <col min="5" max="5" width="12.140625" style="258" customWidth="1"/>
    <col min="6" max="6" width="14.85546875" style="202" customWidth="1"/>
    <col min="7" max="7" width="30.28515625" style="202" customWidth="1"/>
    <col min="8" max="8" width="12.28515625" style="202" customWidth="1"/>
    <col min="9" max="9" width="59" style="202" customWidth="1"/>
    <col min="10" max="10" width="17.28515625" style="202" customWidth="1"/>
    <col min="11" max="11" width="39" style="202" bestFit="1" customWidth="1"/>
    <col min="12" max="13" width="33.28515625" style="202" customWidth="1"/>
    <col min="14" max="14" width="39" style="202" bestFit="1" customWidth="1"/>
    <col min="15" max="15" width="30.28515625" style="202" bestFit="1" customWidth="1"/>
    <col min="16" max="16" width="27.42578125" style="202" customWidth="1"/>
    <col min="17" max="17" width="28.28515625" style="202" customWidth="1"/>
    <col min="18" max="18" width="52.85546875" style="202" customWidth="1"/>
    <col min="19" max="19" width="27.28515625" style="438" bestFit="1" customWidth="1"/>
    <col min="20" max="16384" width="9.140625" style="209"/>
  </cols>
  <sheetData>
    <row r="1" spans="1:19" s="202" customFormat="1" ht="65.25" customHeight="1">
      <c r="A1" s="264" t="s">
        <v>91</v>
      </c>
      <c r="B1" s="486" t="s">
        <v>702</v>
      </c>
      <c r="C1" s="486" t="s">
        <v>703</v>
      </c>
      <c r="D1" s="265" t="s">
        <v>92</v>
      </c>
      <c r="E1" s="266" t="s">
        <v>93</v>
      </c>
      <c r="F1" s="265" t="s">
        <v>94</v>
      </c>
      <c r="G1" s="265" t="s">
        <v>95</v>
      </c>
      <c r="H1" s="381" t="s">
        <v>145</v>
      </c>
      <c r="I1" s="265" t="s">
        <v>96</v>
      </c>
      <c r="J1" s="265" t="s">
        <v>97</v>
      </c>
      <c r="K1" s="265" t="s">
        <v>98</v>
      </c>
      <c r="L1" s="265" t="s">
        <v>99</v>
      </c>
      <c r="M1" s="265" t="s">
        <v>100</v>
      </c>
      <c r="N1" s="265" t="s">
        <v>101</v>
      </c>
      <c r="O1" s="265" t="s">
        <v>102</v>
      </c>
      <c r="P1" s="265" t="s">
        <v>103</v>
      </c>
      <c r="Q1" s="265" t="s">
        <v>104</v>
      </c>
      <c r="R1" s="265" t="s">
        <v>105</v>
      </c>
      <c r="S1" s="436" t="s">
        <v>106</v>
      </c>
    </row>
    <row r="2" spans="1:19" ht="195.6" hidden="1">
      <c r="A2" s="283"/>
      <c r="B2" s="485"/>
      <c r="C2" s="485"/>
      <c r="D2" s="284"/>
      <c r="E2" s="285"/>
      <c r="F2" s="284"/>
      <c r="G2" s="286" t="s">
        <v>107</v>
      </c>
      <c r="H2" s="286"/>
      <c r="I2" s="287" t="s">
        <v>177</v>
      </c>
      <c r="J2" s="288" t="s">
        <v>704</v>
      </c>
      <c r="K2" s="289"/>
      <c r="L2" s="289"/>
      <c r="M2" s="289"/>
      <c r="N2" s="289"/>
      <c r="O2" s="289"/>
      <c r="P2" s="289"/>
      <c r="Q2" s="290"/>
      <c r="R2" s="284"/>
      <c r="S2" s="437"/>
    </row>
    <row r="3" spans="1:19" ht="57" customHeight="1">
      <c r="A3" s="442" t="s">
        <v>481</v>
      </c>
      <c r="B3" s="442"/>
      <c r="C3" s="442"/>
      <c r="D3" s="442" t="s">
        <v>147</v>
      </c>
      <c r="E3" s="442">
        <f>SUM(E4:E12)</f>
        <v>403738.52</v>
      </c>
      <c r="F3" s="442"/>
      <c r="G3" s="442"/>
      <c r="H3" s="442"/>
      <c r="I3" s="442" t="s">
        <v>423</v>
      </c>
      <c r="J3" s="442"/>
      <c r="K3" s="442"/>
      <c r="L3" s="442"/>
      <c r="M3" s="442"/>
      <c r="N3" s="442"/>
      <c r="O3" s="442"/>
      <c r="P3" s="442"/>
      <c r="Q3" s="442"/>
      <c r="R3" s="442"/>
      <c r="S3" s="442"/>
    </row>
    <row r="4" spans="1:19" s="666" customFormat="1" ht="203.1">
      <c r="A4" s="596" t="s">
        <v>148</v>
      </c>
      <c r="B4" s="596"/>
      <c r="C4" s="596"/>
      <c r="D4" s="596" t="s">
        <v>615</v>
      </c>
      <c r="E4" s="667">
        <v>35000</v>
      </c>
      <c r="F4" s="596" t="s">
        <v>150</v>
      </c>
      <c r="G4" s="668" t="s">
        <v>437</v>
      </c>
      <c r="H4" s="668">
        <v>30</v>
      </c>
      <c r="I4" s="669" t="s">
        <v>705</v>
      </c>
      <c r="J4" s="596">
        <v>3</v>
      </c>
      <c r="K4" s="596" t="s">
        <v>458</v>
      </c>
      <c r="L4" s="669" t="s">
        <v>343</v>
      </c>
      <c r="M4" s="669" t="s">
        <v>617</v>
      </c>
      <c r="N4" s="669" t="s">
        <v>154</v>
      </c>
      <c r="O4" s="670" t="s">
        <v>427</v>
      </c>
      <c r="P4" s="670" t="s">
        <v>156</v>
      </c>
      <c r="Q4" s="671" t="s">
        <v>618</v>
      </c>
      <c r="R4" s="596"/>
      <c r="S4" s="672" t="s">
        <v>56</v>
      </c>
    </row>
    <row r="5" spans="1:19" s="594" customFormat="1" ht="261">
      <c r="A5" s="585" t="s">
        <v>148</v>
      </c>
      <c r="B5" s="586" t="s">
        <v>706</v>
      </c>
      <c r="C5" s="585"/>
      <c r="D5" s="587" t="s">
        <v>626</v>
      </c>
      <c r="E5" s="588">
        <v>65782.55</v>
      </c>
      <c r="F5" s="587" t="s">
        <v>150</v>
      </c>
      <c r="G5" s="589" t="s">
        <v>518</v>
      </c>
      <c r="H5" s="589">
        <v>200</v>
      </c>
      <c r="I5" s="590" t="s">
        <v>707</v>
      </c>
      <c r="J5" s="587" t="s">
        <v>286</v>
      </c>
      <c r="K5" s="587" t="s">
        <v>373</v>
      </c>
      <c r="L5" s="590" t="s">
        <v>628</v>
      </c>
      <c r="M5" s="590" t="s">
        <v>153</v>
      </c>
      <c r="N5" s="590" t="s">
        <v>154</v>
      </c>
      <c r="O5" s="591" t="s">
        <v>427</v>
      </c>
      <c r="P5" s="591" t="s">
        <v>156</v>
      </c>
      <c r="Q5" s="592" t="s">
        <v>157</v>
      </c>
      <c r="R5" s="587"/>
      <c r="S5" s="593" t="s">
        <v>53</v>
      </c>
    </row>
    <row r="6" spans="1:19" s="594" customFormat="1" ht="203.1">
      <c r="A6" s="585" t="s">
        <v>148</v>
      </c>
      <c r="B6" s="586" t="s">
        <v>706</v>
      </c>
      <c r="C6" s="585"/>
      <c r="D6" s="587" t="s">
        <v>708</v>
      </c>
      <c r="E6" s="588">
        <v>130955.97</v>
      </c>
      <c r="F6" s="587" t="s">
        <v>323</v>
      </c>
      <c r="G6" s="589" t="s">
        <v>630</v>
      </c>
      <c r="H6" s="589">
        <v>500</v>
      </c>
      <c r="I6" s="587" t="s">
        <v>631</v>
      </c>
      <c r="J6" s="587" t="s">
        <v>286</v>
      </c>
      <c r="K6" s="587" t="s">
        <v>373</v>
      </c>
      <c r="L6" s="590" t="s">
        <v>632</v>
      </c>
      <c r="M6" s="590" t="s">
        <v>633</v>
      </c>
      <c r="N6" s="590" t="s">
        <v>154</v>
      </c>
      <c r="O6" s="591" t="s">
        <v>155</v>
      </c>
      <c r="P6" s="591" t="s">
        <v>156</v>
      </c>
      <c r="Q6" s="592" t="s">
        <v>157</v>
      </c>
      <c r="R6" s="587"/>
      <c r="S6" s="595" t="s">
        <v>53</v>
      </c>
    </row>
    <row r="7" spans="1:19" s="641" customFormat="1" ht="203.1">
      <c r="A7" s="596" t="s">
        <v>16</v>
      </c>
      <c r="B7" s="596" t="s">
        <v>709</v>
      </c>
      <c r="C7" s="596"/>
      <c r="D7" s="596" t="s">
        <v>710</v>
      </c>
      <c r="E7" s="596">
        <v>50000</v>
      </c>
      <c r="F7" s="596" t="s">
        <v>711</v>
      </c>
      <c r="G7" s="596" t="s">
        <v>371</v>
      </c>
      <c r="H7" s="596">
        <v>100</v>
      </c>
      <c r="I7" s="596" t="s">
        <v>712</v>
      </c>
      <c r="J7" s="596">
        <v>3</v>
      </c>
      <c r="K7" s="596" t="s">
        <v>458</v>
      </c>
      <c r="L7" s="596" t="s">
        <v>343</v>
      </c>
      <c r="M7" s="596" t="s">
        <v>153</v>
      </c>
      <c r="N7" s="596" t="s">
        <v>154</v>
      </c>
      <c r="O7" s="596" t="s">
        <v>427</v>
      </c>
      <c r="P7" s="596" t="s">
        <v>156</v>
      </c>
      <c r="Q7" s="596" t="s">
        <v>157</v>
      </c>
      <c r="R7" s="596" t="s">
        <v>642</v>
      </c>
      <c r="S7" s="596" t="s">
        <v>472</v>
      </c>
    </row>
    <row r="8" spans="1:19" s="635" customFormat="1" ht="203.1">
      <c r="A8" s="630" t="s">
        <v>8</v>
      </c>
      <c r="B8" s="630" t="s">
        <v>713</v>
      </c>
      <c r="C8" s="630"/>
      <c r="D8" s="630" t="s">
        <v>714</v>
      </c>
      <c r="E8" s="630">
        <v>20000</v>
      </c>
      <c r="F8" s="630" t="s">
        <v>323</v>
      </c>
      <c r="G8" s="630" t="s">
        <v>184</v>
      </c>
      <c r="H8" s="630" t="s">
        <v>715</v>
      </c>
      <c r="I8" s="678" t="s">
        <v>716</v>
      </c>
      <c r="J8" s="630">
        <v>3</v>
      </c>
      <c r="K8" s="630" t="s">
        <v>458</v>
      </c>
      <c r="L8" s="630" t="s">
        <v>343</v>
      </c>
      <c r="M8" s="630" t="s">
        <v>153</v>
      </c>
      <c r="N8" s="630" t="s">
        <v>154</v>
      </c>
      <c r="O8" s="630" t="s">
        <v>155</v>
      </c>
      <c r="P8" s="630" t="s">
        <v>156</v>
      </c>
      <c r="Q8" s="630" t="s">
        <v>157</v>
      </c>
      <c r="R8" s="630" t="s">
        <v>717</v>
      </c>
      <c r="S8" s="630" t="s">
        <v>472</v>
      </c>
    </row>
    <row r="9" spans="1:19" s="635" customFormat="1" ht="203.1">
      <c r="A9" s="630" t="s">
        <v>8</v>
      </c>
      <c r="B9" s="630" t="s">
        <v>718</v>
      </c>
      <c r="C9" s="630"/>
      <c r="D9" s="630" t="s">
        <v>719</v>
      </c>
      <c r="E9" s="637">
        <v>20000</v>
      </c>
      <c r="F9" s="630" t="s">
        <v>711</v>
      </c>
      <c r="G9" s="638" t="s">
        <v>184</v>
      </c>
      <c r="H9" s="638">
        <v>40</v>
      </c>
      <c r="I9" s="636" t="s">
        <v>720</v>
      </c>
      <c r="J9" s="639">
        <v>3</v>
      </c>
      <c r="K9" s="630" t="s">
        <v>458</v>
      </c>
      <c r="L9" s="631" t="s">
        <v>343</v>
      </c>
      <c r="M9" s="631" t="s">
        <v>153</v>
      </c>
      <c r="N9" s="631" t="s">
        <v>154</v>
      </c>
      <c r="O9" s="632" t="s">
        <v>155</v>
      </c>
      <c r="P9" s="632" t="s">
        <v>156</v>
      </c>
      <c r="Q9" s="633" t="s">
        <v>157</v>
      </c>
      <c r="R9" s="630"/>
      <c r="S9" s="640" t="s">
        <v>472</v>
      </c>
    </row>
    <row r="10" spans="1:19" s="665" customFormat="1" ht="203.1">
      <c r="A10" s="664" t="s">
        <v>14</v>
      </c>
      <c r="B10" s="664" t="s">
        <v>721</v>
      </c>
      <c r="C10" s="664"/>
      <c r="D10" s="664" t="s">
        <v>722</v>
      </c>
      <c r="E10" s="664">
        <v>60000</v>
      </c>
      <c r="F10" s="664" t="s">
        <v>150</v>
      </c>
      <c r="G10" s="664" t="s">
        <v>371</v>
      </c>
      <c r="H10" s="664">
        <v>150</v>
      </c>
      <c r="I10" s="664" t="s">
        <v>723</v>
      </c>
      <c r="J10" s="664">
        <v>3</v>
      </c>
      <c r="K10" s="664" t="s">
        <v>458</v>
      </c>
      <c r="L10" s="664" t="s">
        <v>343</v>
      </c>
      <c r="M10" s="664" t="s">
        <v>153</v>
      </c>
      <c r="N10" s="664" t="s">
        <v>154</v>
      </c>
      <c r="O10" s="664" t="s">
        <v>427</v>
      </c>
      <c r="P10" s="664" t="s">
        <v>156</v>
      </c>
      <c r="Q10" s="664" t="s">
        <v>157</v>
      </c>
      <c r="R10" s="664"/>
      <c r="S10" s="664" t="s">
        <v>472</v>
      </c>
    </row>
    <row r="11" spans="1:19" s="645" customFormat="1" ht="197.25" customHeight="1">
      <c r="A11" s="642" t="s">
        <v>12</v>
      </c>
      <c r="B11" s="642" t="s">
        <v>724</v>
      </c>
      <c r="C11" s="642"/>
      <c r="D11" s="643" t="s">
        <v>725</v>
      </c>
      <c r="E11" s="642">
        <v>22000</v>
      </c>
      <c r="F11" s="642" t="s">
        <v>323</v>
      </c>
      <c r="G11" s="642" t="s">
        <v>371</v>
      </c>
      <c r="H11" s="642">
        <v>15</v>
      </c>
      <c r="I11" s="644" t="s">
        <v>726</v>
      </c>
      <c r="J11" s="642">
        <v>3</v>
      </c>
      <c r="K11" s="642" t="s">
        <v>426</v>
      </c>
      <c r="L11" s="642" t="s">
        <v>343</v>
      </c>
      <c r="M11" s="642" t="s">
        <v>153</v>
      </c>
      <c r="N11" s="642" t="s">
        <v>154</v>
      </c>
      <c r="O11" s="642" t="s">
        <v>427</v>
      </c>
      <c r="P11" s="642" t="s">
        <v>428</v>
      </c>
      <c r="Q11" s="642" t="s">
        <v>157</v>
      </c>
      <c r="R11" s="642" t="s">
        <v>285</v>
      </c>
      <c r="S11" s="642" t="s">
        <v>59</v>
      </c>
    </row>
    <row r="12" spans="1:19" ht="21" customHeight="1">
      <c r="A12" s="463"/>
      <c r="B12" s="463"/>
      <c r="C12" s="463"/>
      <c r="D12" s="463"/>
      <c r="E12" s="463"/>
      <c r="F12" s="463"/>
      <c r="G12" s="463"/>
      <c r="H12" s="463"/>
      <c r="I12" s="463"/>
      <c r="J12" s="463"/>
      <c r="K12" s="463"/>
      <c r="L12" s="463"/>
      <c r="M12" s="463"/>
      <c r="N12" s="463"/>
      <c r="O12" s="463"/>
      <c r="P12" s="463"/>
      <c r="Q12" s="463"/>
      <c r="R12" s="463"/>
      <c r="S12" s="463"/>
    </row>
    <row r="13" spans="1:19" ht="33.950000000000003" customHeight="1">
      <c r="A13" s="442" t="s">
        <v>562</v>
      </c>
      <c r="B13" s="442"/>
      <c r="C13" s="442"/>
      <c r="D13" s="442" t="s">
        <v>147</v>
      </c>
      <c r="E13" s="442">
        <f>SUM(E14:E31)</f>
        <v>2495702.73</v>
      </c>
      <c r="F13" s="442"/>
      <c r="G13" s="442"/>
      <c r="H13" s="442"/>
      <c r="I13" s="442" t="s">
        <v>423</v>
      </c>
      <c r="J13" s="442"/>
      <c r="K13" s="442"/>
      <c r="L13" s="442"/>
      <c r="M13" s="442"/>
      <c r="N13" s="442"/>
      <c r="O13" s="442"/>
      <c r="P13" s="442"/>
      <c r="Q13" s="442"/>
      <c r="R13" s="442"/>
      <c r="S13" s="442"/>
    </row>
    <row r="14" spans="1:19" s="663" customFormat="1" ht="305.25" customHeight="1">
      <c r="A14" s="660" t="s">
        <v>9</v>
      </c>
      <c r="B14" s="660" t="s">
        <v>727</v>
      </c>
      <c r="C14" s="661"/>
      <c r="D14" s="662" t="s">
        <v>728</v>
      </c>
      <c r="E14" s="660"/>
      <c r="F14" s="660" t="s">
        <v>711</v>
      </c>
      <c r="G14" s="660"/>
      <c r="H14" s="660"/>
      <c r="I14" s="660" t="s">
        <v>729</v>
      </c>
      <c r="J14" s="660">
        <v>3</v>
      </c>
      <c r="K14" s="660" t="s">
        <v>458</v>
      </c>
      <c r="L14" s="660" t="s">
        <v>343</v>
      </c>
      <c r="M14" s="660" t="s">
        <v>153</v>
      </c>
      <c r="N14" s="660" t="s">
        <v>154</v>
      </c>
      <c r="O14" s="660" t="s">
        <v>155</v>
      </c>
      <c r="P14" s="660" t="s">
        <v>156</v>
      </c>
      <c r="Q14" s="660" t="s">
        <v>157</v>
      </c>
      <c r="R14" s="660"/>
      <c r="S14" s="660" t="s">
        <v>472</v>
      </c>
    </row>
    <row r="15" spans="1:19" s="663" customFormat="1" ht="213">
      <c r="A15" s="660" t="s">
        <v>9</v>
      </c>
      <c r="B15" s="660" t="s">
        <v>727</v>
      </c>
      <c r="C15" s="660"/>
      <c r="D15" s="660" t="s">
        <v>730</v>
      </c>
      <c r="E15" s="660"/>
      <c r="F15" s="660" t="s">
        <v>711</v>
      </c>
      <c r="G15" s="660"/>
      <c r="H15" s="660">
        <v>50</v>
      </c>
      <c r="I15" s="660" t="s">
        <v>731</v>
      </c>
      <c r="J15" s="660">
        <v>3</v>
      </c>
      <c r="K15" s="660" t="s">
        <v>458</v>
      </c>
      <c r="L15" s="660" t="s">
        <v>343</v>
      </c>
      <c r="M15" s="660" t="s">
        <v>153</v>
      </c>
      <c r="N15" s="660" t="s">
        <v>154</v>
      </c>
      <c r="O15" s="660" t="s">
        <v>155</v>
      </c>
      <c r="P15" s="660" t="s">
        <v>156</v>
      </c>
      <c r="Q15" s="660" t="s">
        <v>157</v>
      </c>
      <c r="R15" s="660"/>
      <c r="S15" s="660" t="s">
        <v>472</v>
      </c>
    </row>
    <row r="16" spans="1:19" s="597" customFormat="1" ht="213">
      <c r="A16" s="596" t="s">
        <v>148</v>
      </c>
      <c r="B16" s="596" t="s">
        <v>732</v>
      </c>
      <c r="C16" s="596"/>
      <c r="D16" s="596" t="s">
        <v>733</v>
      </c>
      <c r="E16" s="596">
        <v>15000</v>
      </c>
      <c r="F16" s="596" t="s">
        <v>150</v>
      </c>
      <c r="G16" s="596" t="s">
        <v>589</v>
      </c>
      <c r="H16" s="596">
        <v>150</v>
      </c>
      <c r="I16" s="596" t="s">
        <v>734</v>
      </c>
      <c r="J16" s="596">
        <v>3</v>
      </c>
      <c r="K16" s="596" t="s">
        <v>458</v>
      </c>
      <c r="L16" s="596" t="s">
        <v>343</v>
      </c>
      <c r="M16" s="596" t="s">
        <v>153</v>
      </c>
      <c r="N16" s="596" t="s">
        <v>154</v>
      </c>
      <c r="O16" s="596" t="s">
        <v>155</v>
      </c>
      <c r="P16" s="596" t="s">
        <v>156</v>
      </c>
      <c r="Q16" s="596" t="s">
        <v>157</v>
      </c>
      <c r="R16" s="596"/>
      <c r="S16" s="596" t="s">
        <v>472</v>
      </c>
    </row>
    <row r="17" spans="1:19" s="635" customFormat="1" ht="330.75" customHeight="1">
      <c r="A17" s="630" t="s">
        <v>8</v>
      </c>
      <c r="B17" s="630" t="s">
        <v>735</v>
      </c>
      <c r="C17" s="630"/>
      <c r="D17" s="630" t="s">
        <v>736</v>
      </c>
      <c r="E17" s="630">
        <v>50000</v>
      </c>
      <c r="F17" s="630" t="s">
        <v>323</v>
      </c>
      <c r="G17" s="630" t="s">
        <v>589</v>
      </c>
      <c r="H17" s="630">
        <v>250</v>
      </c>
      <c r="I17" s="674" t="s">
        <v>737</v>
      </c>
      <c r="J17" s="630">
        <v>3</v>
      </c>
      <c r="K17" s="630" t="s">
        <v>458</v>
      </c>
      <c r="L17" s="630" t="s">
        <v>343</v>
      </c>
      <c r="M17" s="630" t="s">
        <v>153</v>
      </c>
      <c r="N17" s="630" t="s">
        <v>154</v>
      </c>
      <c r="O17" s="630" t="s">
        <v>155</v>
      </c>
      <c r="P17" s="630" t="s">
        <v>156</v>
      </c>
      <c r="Q17" s="630" t="s">
        <v>157</v>
      </c>
      <c r="R17" s="630"/>
      <c r="S17" s="630" t="s">
        <v>472</v>
      </c>
    </row>
    <row r="18" spans="1:19" s="635" customFormat="1" ht="203.1">
      <c r="A18" s="630" t="s">
        <v>8</v>
      </c>
      <c r="B18" s="630" t="s">
        <v>738</v>
      </c>
      <c r="C18" s="630"/>
      <c r="D18" s="630" t="s">
        <v>739</v>
      </c>
      <c r="E18" s="630">
        <v>73000</v>
      </c>
      <c r="F18" s="630" t="s">
        <v>323</v>
      </c>
      <c r="G18" s="630" t="s">
        <v>589</v>
      </c>
      <c r="H18" s="630">
        <v>10</v>
      </c>
      <c r="I18" s="674" t="s">
        <v>740</v>
      </c>
      <c r="J18" s="630">
        <v>3</v>
      </c>
      <c r="K18" s="630" t="s">
        <v>458</v>
      </c>
      <c r="L18" s="630" t="s">
        <v>343</v>
      </c>
      <c r="M18" s="630" t="s">
        <v>153</v>
      </c>
      <c r="N18" s="630" t="s">
        <v>154</v>
      </c>
      <c r="O18" s="630" t="s">
        <v>155</v>
      </c>
      <c r="P18" s="630" t="s">
        <v>156</v>
      </c>
      <c r="Q18" s="630" t="s">
        <v>157</v>
      </c>
      <c r="R18" s="630" t="s">
        <v>645</v>
      </c>
      <c r="S18" s="630" t="s">
        <v>472</v>
      </c>
    </row>
    <row r="19" spans="1:19" s="645" customFormat="1" ht="407.25" customHeight="1">
      <c r="A19" s="643" t="s">
        <v>13</v>
      </c>
      <c r="B19" s="643" t="s">
        <v>741</v>
      </c>
      <c r="C19" s="643"/>
      <c r="D19" s="643" t="s">
        <v>742</v>
      </c>
      <c r="E19" s="643">
        <v>260000</v>
      </c>
      <c r="F19" s="643" t="s">
        <v>150</v>
      </c>
      <c r="G19" s="643" t="s">
        <v>437</v>
      </c>
      <c r="H19" s="643">
        <v>40</v>
      </c>
      <c r="I19" s="673" t="s">
        <v>743</v>
      </c>
      <c r="J19" s="643">
        <v>3</v>
      </c>
      <c r="K19" s="643" t="s">
        <v>458</v>
      </c>
      <c r="L19" s="643" t="s">
        <v>343</v>
      </c>
      <c r="M19" s="643" t="s">
        <v>153</v>
      </c>
      <c r="N19" s="643" t="s">
        <v>154</v>
      </c>
      <c r="O19" s="643" t="s">
        <v>427</v>
      </c>
      <c r="P19" s="643" t="s">
        <v>156</v>
      </c>
      <c r="Q19" s="643" t="s">
        <v>157</v>
      </c>
      <c r="R19" s="643"/>
      <c r="S19" s="643" t="s">
        <v>472</v>
      </c>
    </row>
    <row r="20" spans="1:19" s="645" customFormat="1" ht="243" customHeight="1">
      <c r="A20" s="643" t="s">
        <v>13</v>
      </c>
      <c r="B20" s="643" t="s">
        <v>741</v>
      </c>
      <c r="C20" s="643"/>
      <c r="D20" s="643" t="s">
        <v>744</v>
      </c>
      <c r="E20" s="643">
        <v>20000</v>
      </c>
      <c r="F20" s="643" t="s">
        <v>150</v>
      </c>
      <c r="G20" s="643" t="s">
        <v>437</v>
      </c>
      <c r="H20" s="643" t="s">
        <v>715</v>
      </c>
      <c r="I20" s="673" t="s">
        <v>745</v>
      </c>
      <c r="J20" s="643">
        <v>3</v>
      </c>
      <c r="K20" s="643" t="s">
        <v>458</v>
      </c>
      <c r="L20" s="643" t="s">
        <v>343</v>
      </c>
      <c r="M20" s="643" t="s">
        <v>153</v>
      </c>
      <c r="N20" s="643" t="s">
        <v>154</v>
      </c>
      <c r="O20" s="643" t="s">
        <v>427</v>
      </c>
      <c r="P20" s="643" t="s">
        <v>156</v>
      </c>
      <c r="Q20" s="643" t="s">
        <v>157</v>
      </c>
      <c r="R20" s="643"/>
      <c r="S20" s="643" t="s">
        <v>472</v>
      </c>
    </row>
    <row r="21" spans="1:19" s="597" customFormat="1" ht="228.75" customHeight="1">
      <c r="A21" s="596" t="s">
        <v>148</v>
      </c>
      <c r="B21" s="596" t="s">
        <v>746</v>
      </c>
      <c r="C21" s="596"/>
      <c r="D21" s="596" t="s">
        <v>747</v>
      </c>
      <c r="E21" s="596">
        <v>250000</v>
      </c>
      <c r="F21" s="596" t="s">
        <v>150</v>
      </c>
      <c r="G21" s="596" t="s">
        <v>437</v>
      </c>
      <c r="H21" s="596">
        <v>60</v>
      </c>
      <c r="I21" s="598" t="s">
        <v>748</v>
      </c>
      <c r="J21" s="596">
        <v>3</v>
      </c>
      <c r="K21" s="596" t="s">
        <v>458</v>
      </c>
      <c r="L21" s="596" t="s">
        <v>343</v>
      </c>
      <c r="M21" s="596" t="s">
        <v>650</v>
      </c>
      <c r="N21" s="596" t="s">
        <v>154</v>
      </c>
      <c r="O21" s="596" t="s">
        <v>155</v>
      </c>
      <c r="P21" s="596" t="s">
        <v>156</v>
      </c>
      <c r="Q21" s="596" t="s">
        <v>157</v>
      </c>
      <c r="R21" s="596"/>
      <c r="S21" s="596" t="s">
        <v>472</v>
      </c>
    </row>
    <row r="22" spans="1:19" s="597" customFormat="1" ht="223.7" customHeight="1">
      <c r="A22" s="596" t="s">
        <v>148</v>
      </c>
      <c r="B22" s="596" t="s">
        <v>709</v>
      </c>
      <c r="C22" s="596"/>
      <c r="D22" s="596" t="s">
        <v>749</v>
      </c>
      <c r="E22" s="596">
        <v>250000</v>
      </c>
      <c r="F22" s="596" t="s">
        <v>711</v>
      </c>
      <c r="G22" s="596" t="s">
        <v>437</v>
      </c>
      <c r="H22" s="596">
        <v>20</v>
      </c>
      <c r="I22" s="598" t="s">
        <v>750</v>
      </c>
      <c r="J22" s="596">
        <v>3</v>
      </c>
      <c r="K22" s="596" t="s">
        <v>458</v>
      </c>
      <c r="L22" s="596" t="s">
        <v>343</v>
      </c>
      <c r="M22" s="596" t="s">
        <v>153</v>
      </c>
      <c r="N22" s="596" t="s">
        <v>154</v>
      </c>
      <c r="O22" s="596" t="s">
        <v>155</v>
      </c>
      <c r="P22" s="596" t="s">
        <v>156</v>
      </c>
      <c r="Q22" s="596" t="s">
        <v>157</v>
      </c>
      <c r="R22" s="596"/>
      <c r="S22" s="596" t="s">
        <v>472</v>
      </c>
    </row>
    <row r="23" spans="1:19" s="645" customFormat="1" ht="244.7" customHeight="1">
      <c r="A23" s="643" t="s">
        <v>11</v>
      </c>
      <c r="B23" s="643" t="s">
        <v>751</v>
      </c>
      <c r="C23" s="643"/>
      <c r="D23" s="643" t="s">
        <v>752</v>
      </c>
      <c r="E23" s="646">
        <v>59000</v>
      </c>
      <c r="F23" s="643" t="s">
        <v>323</v>
      </c>
      <c r="G23" s="647" t="s">
        <v>437</v>
      </c>
      <c r="H23" s="647">
        <v>80</v>
      </c>
      <c r="I23" s="673" t="s">
        <v>753</v>
      </c>
      <c r="J23" s="648">
        <v>3</v>
      </c>
      <c r="K23" s="643" t="s">
        <v>458</v>
      </c>
      <c r="L23" s="643" t="s">
        <v>343</v>
      </c>
      <c r="M23" s="643" t="s">
        <v>153</v>
      </c>
      <c r="N23" s="649" t="s">
        <v>154</v>
      </c>
      <c r="O23" s="650" t="s">
        <v>155</v>
      </c>
      <c r="P23" s="650" t="s">
        <v>156</v>
      </c>
      <c r="Q23" s="651" t="s">
        <v>157</v>
      </c>
      <c r="R23" s="652"/>
      <c r="S23" s="653" t="s">
        <v>472</v>
      </c>
    </row>
    <row r="24" spans="1:19" s="645" customFormat="1" ht="180.75" customHeight="1" thickBot="1">
      <c r="A24" s="643" t="s">
        <v>10</v>
      </c>
      <c r="B24" s="643" t="s">
        <v>754</v>
      </c>
      <c r="C24" s="654"/>
      <c r="D24" s="655" t="s">
        <v>755</v>
      </c>
      <c r="E24" s="656">
        <v>10000</v>
      </c>
      <c r="F24" s="655" t="s">
        <v>711</v>
      </c>
      <c r="G24" s="655" t="s">
        <v>756</v>
      </c>
      <c r="H24" s="657"/>
      <c r="I24" s="658" t="s">
        <v>757</v>
      </c>
      <c r="J24" s="659" t="s">
        <v>286</v>
      </c>
      <c r="K24" s="643" t="s">
        <v>458</v>
      </c>
      <c r="L24" s="643" t="s">
        <v>343</v>
      </c>
      <c r="M24" s="643" t="s">
        <v>153</v>
      </c>
      <c r="N24" s="649" t="s">
        <v>154</v>
      </c>
      <c r="O24" s="650" t="s">
        <v>155</v>
      </c>
      <c r="P24" s="650" t="s">
        <v>156</v>
      </c>
      <c r="Q24" s="651" t="s">
        <v>157</v>
      </c>
      <c r="R24" s="655"/>
      <c r="S24" s="653" t="s">
        <v>472</v>
      </c>
    </row>
    <row r="25" spans="1:19" s="597" customFormat="1" ht="244.7" customHeight="1">
      <c r="A25" s="599" t="s">
        <v>148</v>
      </c>
      <c r="B25" s="599" t="s">
        <v>758</v>
      </c>
      <c r="C25" s="599"/>
      <c r="D25" s="599" t="s">
        <v>759</v>
      </c>
      <c r="E25" s="599"/>
      <c r="F25" s="599" t="s">
        <v>711</v>
      </c>
      <c r="G25" s="599" t="s">
        <v>437</v>
      </c>
      <c r="H25" s="599">
        <v>13</v>
      </c>
      <c r="I25" s="599" t="s">
        <v>760</v>
      </c>
      <c r="J25" s="599">
        <v>3</v>
      </c>
      <c r="K25" s="599" t="s">
        <v>458</v>
      </c>
      <c r="L25" s="599" t="s">
        <v>343</v>
      </c>
      <c r="M25" s="599" t="s">
        <v>153</v>
      </c>
      <c r="N25" s="599" t="s">
        <v>154</v>
      </c>
      <c r="O25" s="599" t="s">
        <v>155</v>
      </c>
      <c r="P25" s="599" t="s">
        <v>156</v>
      </c>
      <c r="Q25" s="599" t="s">
        <v>157</v>
      </c>
      <c r="R25" s="599"/>
      <c r="S25" s="599" t="s">
        <v>472</v>
      </c>
    </row>
    <row r="26" spans="1:19" s="597" customFormat="1" ht="303" customHeight="1">
      <c r="A26" s="596" t="s">
        <v>148</v>
      </c>
      <c r="B26" s="596" t="s">
        <v>709</v>
      </c>
      <c r="C26" s="596"/>
      <c r="D26" s="596" t="s">
        <v>651</v>
      </c>
      <c r="E26" s="596">
        <v>547900</v>
      </c>
      <c r="F26" s="596" t="s">
        <v>150</v>
      </c>
      <c r="G26" s="596" t="s">
        <v>437</v>
      </c>
      <c r="H26" s="596">
        <v>10</v>
      </c>
      <c r="I26" s="598" t="s">
        <v>761</v>
      </c>
      <c r="J26" s="596">
        <v>3</v>
      </c>
      <c r="K26" s="596" t="s">
        <v>458</v>
      </c>
      <c r="L26" s="596" t="s">
        <v>343</v>
      </c>
      <c r="M26" s="596" t="s">
        <v>153</v>
      </c>
      <c r="N26" s="596" t="s">
        <v>154</v>
      </c>
      <c r="O26" s="596" t="s">
        <v>155</v>
      </c>
      <c r="P26" s="596" t="s">
        <v>156</v>
      </c>
      <c r="Q26" s="596" t="s">
        <v>157</v>
      </c>
      <c r="R26" s="596"/>
      <c r="S26" s="596" t="s">
        <v>472</v>
      </c>
    </row>
    <row r="27" spans="1:19" s="594" customFormat="1" ht="203.1">
      <c r="A27" s="600" t="s">
        <v>148</v>
      </c>
      <c r="B27" s="601" t="s">
        <v>762</v>
      </c>
      <c r="C27" s="600"/>
      <c r="D27" s="587" t="s">
        <v>654</v>
      </c>
      <c r="E27" s="588">
        <v>255000</v>
      </c>
      <c r="F27" s="587" t="s">
        <v>323</v>
      </c>
      <c r="G27" s="587" t="s">
        <v>655</v>
      </c>
      <c r="H27" s="602" t="s">
        <v>763</v>
      </c>
      <c r="I27" s="600" t="s">
        <v>764</v>
      </c>
      <c r="J27" s="603" t="s">
        <v>286</v>
      </c>
      <c r="K27" s="587" t="s">
        <v>373</v>
      </c>
      <c r="L27" s="603" t="s">
        <v>657</v>
      </c>
      <c r="M27" s="603" t="s">
        <v>658</v>
      </c>
      <c r="N27" s="590" t="s">
        <v>154</v>
      </c>
      <c r="O27" s="591" t="s">
        <v>427</v>
      </c>
      <c r="P27" s="591" t="s">
        <v>156</v>
      </c>
      <c r="Q27" s="592" t="s">
        <v>157</v>
      </c>
      <c r="R27" s="587"/>
      <c r="S27" s="593" t="s">
        <v>53</v>
      </c>
    </row>
    <row r="28" spans="1:19" s="594" customFormat="1" ht="203.1">
      <c r="A28" s="600" t="s">
        <v>148</v>
      </c>
      <c r="B28" s="601" t="s">
        <v>762</v>
      </c>
      <c r="C28" s="600"/>
      <c r="D28" s="587" t="s">
        <v>659</v>
      </c>
      <c r="E28" s="588">
        <v>176000</v>
      </c>
      <c r="F28" s="587" t="s">
        <v>323</v>
      </c>
      <c r="G28" s="587" t="s">
        <v>437</v>
      </c>
      <c r="H28" s="602" t="s">
        <v>763</v>
      </c>
      <c r="I28" s="600" t="s">
        <v>660</v>
      </c>
      <c r="J28" s="603" t="s">
        <v>286</v>
      </c>
      <c r="K28" s="587" t="s">
        <v>373</v>
      </c>
      <c r="L28" s="603" t="s">
        <v>661</v>
      </c>
      <c r="M28" s="603" t="s">
        <v>662</v>
      </c>
      <c r="N28" s="590" t="s">
        <v>154</v>
      </c>
      <c r="O28" s="591" t="s">
        <v>155</v>
      </c>
      <c r="P28" s="591" t="s">
        <v>156</v>
      </c>
      <c r="Q28" s="592" t="s">
        <v>157</v>
      </c>
      <c r="R28" s="587"/>
      <c r="S28" s="593" t="s">
        <v>53</v>
      </c>
    </row>
    <row r="29" spans="1:19" s="594" customFormat="1" ht="203.45">
      <c r="A29" s="600" t="s">
        <v>148</v>
      </c>
      <c r="B29" s="586" t="s">
        <v>706</v>
      </c>
      <c r="C29" s="600"/>
      <c r="D29" s="587" t="s">
        <v>663</v>
      </c>
      <c r="E29" s="588">
        <v>19000</v>
      </c>
      <c r="F29" s="587" t="s">
        <v>150</v>
      </c>
      <c r="G29" s="587" t="s">
        <v>437</v>
      </c>
      <c r="H29" s="602" t="s">
        <v>160</v>
      </c>
      <c r="I29" s="600" t="s">
        <v>765</v>
      </c>
      <c r="J29" s="603" t="s">
        <v>286</v>
      </c>
      <c r="K29" s="587" t="s">
        <v>665</v>
      </c>
      <c r="L29" s="603" t="s">
        <v>766</v>
      </c>
      <c r="M29" s="603" t="s">
        <v>666</v>
      </c>
      <c r="N29" s="590" t="s">
        <v>154</v>
      </c>
      <c r="O29" s="591" t="s">
        <v>427</v>
      </c>
      <c r="P29" s="591" t="s">
        <v>156</v>
      </c>
      <c r="Q29" s="592" t="s">
        <v>157</v>
      </c>
      <c r="R29" s="604" t="s">
        <v>667</v>
      </c>
      <c r="S29" s="593" t="s">
        <v>53</v>
      </c>
    </row>
    <row r="30" spans="1:19" s="594" customFormat="1" ht="203.45">
      <c r="A30" s="600" t="s">
        <v>148</v>
      </c>
      <c r="B30" s="586" t="s">
        <v>706</v>
      </c>
      <c r="C30" s="600"/>
      <c r="D30" s="587" t="s">
        <v>767</v>
      </c>
      <c r="E30" s="588">
        <v>510802.73</v>
      </c>
      <c r="F30" s="587" t="s">
        <v>150</v>
      </c>
      <c r="G30" s="587" t="s">
        <v>437</v>
      </c>
      <c r="H30" s="602" t="s">
        <v>160</v>
      </c>
      <c r="I30" s="590" t="s">
        <v>768</v>
      </c>
      <c r="J30" s="603" t="s">
        <v>286</v>
      </c>
      <c r="K30" s="587" t="s">
        <v>665</v>
      </c>
      <c r="L30" s="603" t="s">
        <v>766</v>
      </c>
      <c r="M30" s="603" t="s">
        <v>666</v>
      </c>
      <c r="N30" s="590" t="s">
        <v>154</v>
      </c>
      <c r="O30" s="605" t="s">
        <v>427</v>
      </c>
      <c r="P30" s="605" t="s">
        <v>156</v>
      </c>
      <c r="Q30" s="592" t="s">
        <v>157</v>
      </c>
      <c r="R30" s="606"/>
      <c r="S30" s="593" t="s">
        <v>53</v>
      </c>
    </row>
    <row r="31" spans="1:19" s="224" customFormat="1">
      <c r="A31" s="481"/>
      <c r="B31" s="481"/>
      <c r="C31" s="481"/>
      <c r="D31" s="475"/>
      <c r="E31" s="607"/>
      <c r="F31" s="475"/>
      <c r="G31" s="475"/>
      <c r="H31" s="608"/>
      <c r="I31" s="609"/>
      <c r="J31" s="610"/>
      <c r="K31" s="610"/>
      <c r="L31" s="610"/>
      <c r="M31" s="610"/>
      <c r="N31" s="610"/>
      <c r="O31" s="610"/>
      <c r="P31" s="610"/>
      <c r="Q31" s="610"/>
      <c r="R31" s="475"/>
      <c r="S31" s="611"/>
    </row>
    <row r="32" spans="1:19" ht="43.5">
      <c r="A32" s="442" t="s">
        <v>587</v>
      </c>
      <c r="B32" s="442"/>
      <c r="C32" s="442"/>
      <c r="D32" s="442" t="s">
        <v>147</v>
      </c>
      <c r="E32" s="442">
        <f>SUM(E33:E36)</f>
        <v>372500</v>
      </c>
      <c r="F32" s="442"/>
      <c r="G32" s="442"/>
      <c r="H32" s="442"/>
      <c r="I32" s="442" t="s">
        <v>423</v>
      </c>
      <c r="J32" s="442"/>
      <c r="K32" s="442"/>
      <c r="L32" s="442"/>
      <c r="M32" s="442"/>
      <c r="N32" s="442"/>
      <c r="O32" s="442"/>
      <c r="P32" s="442"/>
      <c r="Q32" s="442"/>
      <c r="R32" s="442"/>
      <c r="S32" s="442"/>
    </row>
    <row r="33" spans="1:19" s="621" customFormat="1" ht="203.1">
      <c r="A33" s="612" t="s">
        <v>148</v>
      </c>
      <c r="B33" s="612"/>
      <c r="C33" s="612"/>
      <c r="D33" s="613" t="s">
        <v>670</v>
      </c>
      <c r="E33" s="614">
        <v>59000</v>
      </c>
      <c r="F33" s="613" t="s">
        <v>150</v>
      </c>
      <c r="G33" s="615" t="s">
        <v>671</v>
      </c>
      <c r="H33" s="615">
        <v>60</v>
      </c>
      <c r="I33" s="616" t="s">
        <v>769</v>
      </c>
      <c r="J33" s="617" t="s">
        <v>286</v>
      </c>
      <c r="K33" s="613" t="s">
        <v>458</v>
      </c>
      <c r="L33" s="616" t="s">
        <v>343</v>
      </c>
      <c r="M33" s="616" t="s">
        <v>153</v>
      </c>
      <c r="N33" s="616" t="s">
        <v>154</v>
      </c>
      <c r="O33" s="618" t="s">
        <v>155</v>
      </c>
      <c r="P33" s="618" t="s">
        <v>156</v>
      </c>
      <c r="Q33" s="619" t="s">
        <v>673</v>
      </c>
      <c r="R33" s="613"/>
      <c r="S33" s="620" t="s">
        <v>56</v>
      </c>
    </row>
    <row r="34" spans="1:19" s="621" customFormat="1" ht="203.1">
      <c r="A34" s="612" t="s">
        <v>148</v>
      </c>
      <c r="B34" s="612"/>
      <c r="C34" s="612"/>
      <c r="D34" s="613" t="s">
        <v>674</v>
      </c>
      <c r="E34" s="622">
        <v>163500</v>
      </c>
      <c r="F34" s="613" t="s">
        <v>150</v>
      </c>
      <c r="G34" s="615" t="s">
        <v>671</v>
      </c>
      <c r="H34" s="615">
        <v>100</v>
      </c>
      <c r="I34" s="616" t="s">
        <v>770</v>
      </c>
      <c r="J34" s="617" t="s">
        <v>286</v>
      </c>
      <c r="K34" s="613" t="s">
        <v>458</v>
      </c>
      <c r="L34" s="616" t="s">
        <v>343</v>
      </c>
      <c r="M34" s="616" t="s">
        <v>153</v>
      </c>
      <c r="N34" s="616" t="s">
        <v>154</v>
      </c>
      <c r="O34" s="618" t="s">
        <v>155</v>
      </c>
      <c r="P34" s="618" t="s">
        <v>156</v>
      </c>
      <c r="Q34" s="619" t="s">
        <v>618</v>
      </c>
      <c r="R34" s="613"/>
      <c r="S34" s="620" t="s">
        <v>56</v>
      </c>
    </row>
    <row r="35" spans="1:19" s="635" customFormat="1" ht="203.1">
      <c r="A35" s="623" t="s">
        <v>611</v>
      </c>
      <c r="B35" s="623"/>
      <c r="C35" s="623"/>
      <c r="D35" s="624" t="s">
        <v>771</v>
      </c>
      <c r="E35" s="625">
        <v>150000</v>
      </c>
      <c r="F35" s="626" t="s">
        <v>323</v>
      </c>
      <c r="G35" s="626" t="s">
        <v>339</v>
      </c>
      <c r="H35" s="627">
        <v>150</v>
      </c>
      <c r="I35" s="628" t="s">
        <v>772</v>
      </c>
      <c r="J35" s="629" t="s">
        <v>423</v>
      </c>
      <c r="K35" s="630" t="s">
        <v>458</v>
      </c>
      <c r="L35" s="631" t="s">
        <v>343</v>
      </c>
      <c r="M35" s="631" t="s">
        <v>153</v>
      </c>
      <c r="N35" s="631" t="s">
        <v>154</v>
      </c>
      <c r="O35" s="632" t="s">
        <v>155</v>
      </c>
      <c r="P35" s="632" t="s">
        <v>156</v>
      </c>
      <c r="Q35" s="633" t="s">
        <v>673</v>
      </c>
      <c r="R35" s="626"/>
      <c r="S35" s="634" t="s">
        <v>773</v>
      </c>
    </row>
    <row r="36" spans="1:19">
      <c r="A36" s="482"/>
      <c r="B36" s="482"/>
      <c r="C36" s="482"/>
      <c r="D36" s="463"/>
      <c r="E36" s="607"/>
      <c r="F36" s="463"/>
      <c r="G36" s="477"/>
      <c r="H36" s="608"/>
      <c r="I36" s="609"/>
      <c r="J36" s="459"/>
      <c r="K36" s="459"/>
      <c r="L36" s="459"/>
      <c r="M36" s="459"/>
      <c r="N36" s="459"/>
      <c r="O36" s="459"/>
      <c r="P36" s="459"/>
      <c r="Q36" s="459"/>
      <c r="R36" s="475"/>
      <c r="S36" s="479"/>
    </row>
    <row r="37" spans="1:19" ht="29.1">
      <c r="A37" s="483" t="s">
        <v>173</v>
      </c>
      <c r="B37" s="483"/>
      <c r="C37" s="483"/>
      <c r="D37" s="483" t="s">
        <v>700</v>
      </c>
      <c r="E37" s="483">
        <f>E38+E39+E40</f>
        <v>1339749.95</v>
      </c>
      <c r="F37" s="483"/>
      <c r="G37" s="483"/>
      <c r="H37" s="483"/>
      <c r="I37" s="483"/>
      <c r="J37" s="483"/>
      <c r="K37" s="483"/>
      <c r="L37" s="483"/>
      <c r="M37" s="483"/>
      <c r="N37" s="483"/>
      <c r="O37" s="483"/>
      <c r="P37" s="483"/>
      <c r="Q37" s="483"/>
      <c r="R37" s="483"/>
      <c r="S37" s="483"/>
    </row>
    <row r="38" spans="1:19">
      <c r="A38" s="463"/>
      <c r="B38" s="463"/>
      <c r="C38" s="463"/>
      <c r="D38" s="463" t="s">
        <v>304</v>
      </c>
      <c r="E38" s="476">
        <v>1158913</v>
      </c>
      <c r="F38" s="463"/>
      <c r="G38" s="477"/>
      <c r="H38" s="478" t="s">
        <v>160</v>
      </c>
      <c r="I38" s="577"/>
      <c r="J38" s="459"/>
      <c r="K38" s="459" t="s">
        <v>118</v>
      </c>
      <c r="L38" s="459" t="s">
        <v>118</v>
      </c>
      <c r="M38" s="459" t="s">
        <v>118</v>
      </c>
      <c r="N38" s="459" t="s">
        <v>118</v>
      </c>
      <c r="O38" s="459" t="s">
        <v>118</v>
      </c>
      <c r="P38" s="459" t="s">
        <v>118</v>
      </c>
      <c r="Q38" s="459" t="s">
        <v>118</v>
      </c>
      <c r="R38" s="463"/>
      <c r="S38" s="479" t="s">
        <v>50</v>
      </c>
    </row>
    <row r="39" spans="1:19">
      <c r="A39" s="463"/>
      <c r="B39" s="463"/>
      <c r="C39" s="463"/>
      <c r="D39" s="463" t="s">
        <v>418</v>
      </c>
      <c r="E39" s="476">
        <v>7000</v>
      </c>
      <c r="F39" s="463"/>
      <c r="G39" s="463"/>
      <c r="H39" s="478" t="s">
        <v>160</v>
      </c>
      <c r="I39" s="577"/>
      <c r="J39" s="459"/>
      <c r="K39" s="459" t="s">
        <v>118</v>
      </c>
      <c r="L39" s="459" t="s">
        <v>118</v>
      </c>
      <c r="M39" s="459" t="s">
        <v>118</v>
      </c>
      <c r="N39" s="459" t="s">
        <v>118</v>
      </c>
      <c r="O39" s="459" t="s">
        <v>118</v>
      </c>
      <c r="P39" s="459" t="s">
        <v>118</v>
      </c>
      <c r="Q39" s="459" t="s">
        <v>118</v>
      </c>
      <c r="R39" s="463"/>
      <c r="S39" s="479" t="s">
        <v>50</v>
      </c>
    </row>
    <row r="40" spans="1:19">
      <c r="A40" s="463"/>
      <c r="B40" s="463"/>
      <c r="C40" s="463"/>
      <c r="D40" s="463" t="s">
        <v>477</v>
      </c>
      <c r="E40" s="476">
        <f>E38*0.15</f>
        <v>173836.94999999998</v>
      </c>
      <c r="F40" s="480"/>
      <c r="G40" s="477"/>
      <c r="H40" s="478" t="s">
        <v>160</v>
      </c>
      <c r="I40" s="577"/>
      <c r="J40" s="459"/>
      <c r="K40" s="459" t="s">
        <v>118</v>
      </c>
      <c r="L40" s="459" t="s">
        <v>118</v>
      </c>
      <c r="M40" s="459" t="s">
        <v>118</v>
      </c>
      <c r="N40" s="459" t="s">
        <v>118</v>
      </c>
      <c r="O40" s="459" t="s">
        <v>118</v>
      </c>
      <c r="P40" s="459" t="s">
        <v>118</v>
      </c>
      <c r="Q40" s="459" t="s">
        <v>118</v>
      </c>
      <c r="R40" s="463"/>
      <c r="S40" s="479" t="s">
        <v>701</v>
      </c>
    </row>
    <row r="41" spans="1:19">
      <c r="A41" s="683" t="s">
        <v>143</v>
      </c>
      <c r="B41" s="683"/>
      <c r="C41" s="683"/>
      <c r="D41" s="683"/>
      <c r="E41" s="484">
        <f>SUM(E3+E13+E32+E37)</f>
        <v>4611691.2</v>
      </c>
      <c r="F41" s="463"/>
      <c r="G41" s="477"/>
      <c r="H41" s="478">
        <f>SUBTOTAL(109,H2:H40)</f>
        <v>2028</v>
      </c>
      <c r="I41" s="576"/>
      <c r="J41" s="455"/>
      <c r="K41" s="455"/>
      <c r="L41" s="455"/>
      <c r="M41" s="455"/>
      <c r="N41" s="455"/>
      <c r="O41" s="455"/>
      <c r="P41" s="455"/>
      <c r="Q41" s="455"/>
      <c r="R41" s="463"/>
      <c r="S41" s="479"/>
    </row>
    <row r="42" spans="1:19" ht="15.6" customHeight="1"/>
  </sheetData>
  <dataValidations count="6">
    <dataValidation type="list" allowBlank="1" showInputMessage="1" showErrorMessage="1" sqref="J38:J39" xr:uid="{7DEE15DE-25A2-4A53-9780-A3F83D6BB305}">
      <formula1>"1, 2, 3, 1,2, 1,3, 2,3, 1,2,3"</formula1>
    </dataValidation>
    <dataValidation type="list" allowBlank="1" showInputMessage="1" showErrorMessage="1" sqref="A4:A7 A33:A36 A27:A31" xr:uid="{26228C4A-33FB-41FF-A0E0-8F040462F159}">
      <formula1>"digilahendused igas eluvaldkonnas, tervisetehnoloogiad ja -teenused, kohalike ressursside väärindamine, nutikad ja kestlikud energialahendused, kõik TAIE valdkonnad"</formula1>
    </dataValidation>
    <dataValidation type="list" allowBlank="1" showInputMessage="1" showErrorMessage="1" sqref="F33:F36 F12 F10 F4:F8 F26:F31 F16:F21 F23" xr:uid="{76E7248F-6DA6-4ECF-AB44-263D32AD3963}">
      <formula1>"uus, jätkuv, lõppev"</formula1>
    </dataValidation>
    <dataValidation type="list" allowBlank="1" showInputMessage="1" showErrorMessage="1" sqref="I3 J12 I32 J33:J36 I13 J14:J31 J4:J10" xr:uid="{170FAA21-5D0B-4286-92DF-5F03A0C586C4}">
      <formula1>"1,2,3,1 2,1 3, 2 3, 1 2 3"</formula1>
    </dataValidation>
    <dataValidation type="list" allowBlank="1" showInputMessage="1" showErrorMessage="1" sqref="F9 F7 F24:F25" xr:uid="{6123E916-05D8-4F96-A322-714337A1479D}">
      <formula1>"uus, jätkuv, lõppev, idee"</formula1>
    </dataValidation>
    <dataValidation type="list" allowBlank="1" showInputMessage="1" showErrorMessage="1" sqref="F14:F15 F22" xr:uid="{EA072659-40DB-4121-9D64-1E3484D72F97}">
      <formula1>"uus, jätkuv, lõppev,idee"</formula1>
    </dataValidation>
  </dataValidations>
  <pageMargins left="0.7" right="0.7" top="0.75" bottom="0.75" header="0.3" footer="0.3"/>
  <pageSetup paperSize="9" fitToWidth="0" fitToHeight="0" orientation="landscape" r:id="rId1"/>
  <legacy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EC84E15D-E5AB-4034-9F65-B7B3CC37A92C}">
          <x14:formula1>
            <xm:f>Koondkava!$A$12:$A$20</xm:f>
          </x14:formula1>
          <xm:sqref>A7:A26</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F4E88-ADE0-40AA-AFE0-23D2EB06598B}">
  <sheetPr>
    <tabColor theme="5" tint="0.39997558519241921"/>
  </sheetPr>
  <dimension ref="A1:R28"/>
  <sheetViews>
    <sheetView zoomScale="85" zoomScaleNormal="85" workbookViewId="0">
      <pane ySplit="1" topLeftCell="A35" activePane="bottomLeft" state="frozen"/>
      <selection pane="bottomLeft" activeCell="D7" sqref="D5:D7"/>
    </sheetView>
  </sheetViews>
  <sheetFormatPr defaultColWidth="9.140625" defaultRowHeight="14.45"/>
  <cols>
    <col min="1" max="1" width="34.28515625" style="1" customWidth="1"/>
    <col min="2" max="2" width="34" style="1" bestFit="1" customWidth="1"/>
    <col min="3" max="3" width="34" style="1" customWidth="1"/>
    <col min="4" max="4" width="18.28515625" style="2" customWidth="1"/>
    <col min="5" max="5" width="16.85546875" style="1" bestFit="1" customWidth="1"/>
    <col min="6" max="6" width="41.28515625" style="1" customWidth="1"/>
    <col min="7" max="7" width="14.28515625" style="145" customWidth="1"/>
    <col min="8" max="8" width="43.85546875" style="1" customWidth="1"/>
    <col min="9" max="9" width="24.28515625" style="1" customWidth="1"/>
    <col min="10" max="10" width="32.85546875" style="1" customWidth="1"/>
    <col min="11" max="11" width="25.85546875" style="1" customWidth="1"/>
    <col min="12" max="12" width="31.42578125" style="1" bestFit="1" customWidth="1"/>
    <col min="13" max="13" width="31" style="1" customWidth="1"/>
    <col min="14" max="14" width="27.28515625" style="1" customWidth="1"/>
    <col min="15" max="15" width="26.28515625" style="1" customWidth="1"/>
    <col min="16" max="16" width="34.85546875" style="1" customWidth="1"/>
    <col min="17" max="17" width="36.7109375" style="1" customWidth="1"/>
    <col min="18" max="18" width="21.28515625" customWidth="1"/>
  </cols>
  <sheetData>
    <row r="1" spans="1:18" s="1" customFormat="1" ht="111.6" customHeight="1">
      <c r="A1" s="33" t="s">
        <v>176</v>
      </c>
      <c r="B1" s="383" t="s">
        <v>92</v>
      </c>
      <c r="C1" s="383" t="s">
        <v>703</v>
      </c>
      <c r="D1" s="35" t="s">
        <v>93</v>
      </c>
      <c r="E1" s="380" t="s">
        <v>144</v>
      </c>
      <c r="F1" s="36" t="s">
        <v>95</v>
      </c>
      <c r="G1" s="439" t="s">
        <v>145</v>
      </c>
      <c r="H1" s="34" t="s">
        <v>96</v>
      </c>
      <c r="I1" s="34" t="s">
        <v>97</v>
      </c>
      <c r="J1" s="34" t="s">
        <v>98</v>
      </c>
      <c r="K1" s="34" t="s">
        <v>99</v>
      </c>
      <c r="L1" s="34" t="s">
        <v>100</v>
      </c>
      <c r="M1" s="34" t="s">
        <v>101</v>
      </c>
      <c r="N1" s="34" t="s">
        <v>102</v>
      </c>
      <c r="O1" s="34" t="s">
        <v>103</v>
      </c>
      <c r="P1" s="34" t="s">
        <v>104</v>
      </c>
      <c r="Q1" s="34" t="s">
        <v>105</v>
      </c>
      <c r="R1" s="80" t="s">
        <v>106</v>
      </c>
    </row>
    <row r="2" spans="1:18" s="1" customFormat="1" ht="167.45" hidden="1" customHeight="1">
      <c r="A2" s="276"/>
      <c r="B2" s="474"/>
      <c r="C2" s="489"/>
      <c r="D2" s="62"/>
      <c r="E2" s="61"/>
      <c r="F2" s="63" t="s">
        <v>107</v>
      </c>
      <c r="G2" s="440"/>
      <c r="H2" s="64" t="s">
        <v>177</v>
      </c>
      <c r="I2" s="277" t="s">
        <v>109</v>
      </c>
      <c r="J2" s="278"/>
      <c r="K2" s="278"/>
      <c r="L2" s="278"/>
      <c r="M2" s="278"/>
      <c r="N2" s="278"/>
      <c r="O2" s="278"/>
      <c r="P2" s="275"/>
      <c r="Q2" s="61"/>
      <c r="R2" s="279"/>
    </row>
    <row r="3" spans="1:18" ht="108" hidden="1" customHeight="1">
      <c r="A3" s="441" t="s">
        <v>336</v>
      </c>
      <c r="B3" s="442" t="s">
        <v>147</v>
      </c>
      <c r="C3" s="442"/>
      <c r="D3" s="443">
        <f>SUM(D4:D7)</f>
        <v>252000</v>
      </c>
      <c r="E3" s="441"/>
      <c r="F3" s="441"/>
      <c r="G3" s="444"/>
      <c r="H3" s="441" t="s">
        <v>423</v>
      </c>
      <c r="I3" s="441"/>
      <c r="J3" s="441" t="s">
        <v>426</v>
      </c>
      <c r="K3" s="441" t="s">
        <v>774</v>
      </c>
      <c r="L3" s="441" t="s">
        <v>344</v>
      </c>
      <c r="M3" s="441" t="s">
        <v>775</v>
      </c>
      <c r="N3" s="441" t="s">
        <v>776</v>
      </c>
      <c r="O3" s="441" t="s">
        <v>357</v>
      </c>
      <c r="P3" s="441" t="s">
        <v>777</v>
      </c>
      <c r="Q3" s="441"/>
      <c r="R3" s="445"/>
    </row>
    <row r="4" spans="1:18" ht="297.60000000000002" hidden="1" customHeight="1">
      <c r="A4" s="163"/>
      <c r="B4" s="163" t="s">
        <v>778</v>
      </c>
      <c r="C4" s="163" t="s">
        <v>779</v>
      </c>
      <c r="D4" s="446">
        <v>210000</v>
      </c>
      <c r="E4" s="163" t="s">
        <v>150</v>
      </c>
      <c r="F4" s="447" t="s">
        <v>339</v>
      </c>
      <c r="G4" s="448" t="s">
        <v>160</v>
      </c>
      <c r="H4" s="449" t="s">
        <v>780</v>
      </c>
      <c r="I4" s="163">
        <v>3</v>
      </c>
      <c r="J4" s="449" t="s">
        <v>781</v>
      </c>
      <c r="K4" s="449" t="s">
        <v>781</v>
      </c>
      <c r="L4" s="449" t="s">
        <v>781</v>
      </c>
      <c r="M4" s="449" t="s">
        <v>781</v>
      </c>
      <c r="N4" s="449" t="s">
        <v>781</v>
      </c>
      <c r="O4" s="449" t="s">
        <v>781</v>
      </c>
      <c r="P4" s="451" t="s">
        <v>782</v>
      </c>
      <c r="Q4" s="452"/>
      <c r="R4" s="389" t="s">
        <v>50</v>
      </c>
    </row>
    <row r="5" spans="1:18" ht="135.75" customHeight="1">
      <c r="A5" s="163"/>
      <c r="B5" s="163" t="s">
        <v>440</v>
      </c>
      <c r="C5" s="163"/>
      <c r="D5" s="679">
        <v>20000</v>
      </c>
      <c r="E5" s="163" t="s">
        <v>150</v>
      </c>
      <c r="F5" s="449">
        <v>5.6</v>
      </c>
      <c r="G5" s="448" t="s">
        <v>160</v>
      </c>
      <c r="H5" s="449" t="s">
        <v>441</v>
      </c>
      <c r="I5" s="389" t="s">
        <v>286</v>
      </c>
      <c r="J5" s="449" t="s">
        <v>781</v>
      </c>
      <c r="K5" s="449" t="s">
        <v>781</v>
      </c>
      <c r="L5" s="449" t="s">
        <v>781</v>
      </c>
      <c r="M5" s="449" t="s">
        <v>781</v>
      </c>
      <c r="N5" s="449" t="s">
        <v>781</v>
      </c>
      <c r="O5" s="449" t="s">
        <v>781</v>
      </c>
      <c r="P5" s="449" t="s">
        <v>781</v>
      </c>
      <c r="Q5" s="452"/>
      <c r="R5" s="389" t="s">
        <v>53</v>
      </c>
    </row>
    <row r="6" spans="1:18" ht="212.25" customHeight="1">
      <c r="A6" s="163"/>
      <c r="B6" s="163" t="s">
        <v>783</v>
      </c>
      <c r="C6" s="163"/>
      <c r="D6" s="682">
        <v>22000</v>
      </c>
      <c r="E6" s="163" t="s">
        <v>150</v>
      </c>
      <c r="F6" s="447" t="s">
        <v>437</v>
      </c>
      <c r="G6" s="448" t="s">
        <v>160</v>
      </c>
      <c r="H6" s="163" t="s">
        <v>445</v>
      </c>
      <c r="I6" s="456">
        <v>3</v>
      </c>
      <c r="J6" s="449" t="s">
        <v>781</v>
      </c>
      <c r="K6" s="449" t="s">
        <v>781</v>
      </c>
      <c r="L6" s="449" t="s">
        <v>784</v>
      </c>
      <c r="M6" s="449" t="s">
        <v>781</v>
      </c>
      <c r="N6" s="449" t="s">
        <v>781</v>
      </c>
      <c r="O6" s="449" t="s">
        <v>781</v>
      </c>
      <c r="P6" s="449" t="s">
        <v>781</v>
      </c>
      <c r="Q6" s="163"/>
      <c r="R6" s="389" t="s">
        <v>447</v>
      </c>
    </row>
    <row r="7" spans="1:18" ht="33" customHeight="1">
      <c r="A7" s="163"/>
      <c r="B7" s="163"/>
      <c r="C7" s="163"/>
      <c r="D7" s="682"/>
      <c r="E7" s="163"/>
      <c r="F7" s="449"/>
      <c r="G7" s="458"/>
      <c r="H7" s="163"/>
      <c r="I7" s="459"/>
      <c r="J7" s="459"/>
      <c r="K7" s="459"/>
      <c r="L7" s="459"/>
      <c r="M7" s="459"/>
      <c r="N7" s="459"/>
      <c r="O7" s="459"/>
      <c r="P7" s="459"/>
      <c r="Q7" s="163"/>
      <c r="R7" s="389"/>
    </row>
    <row r="8" spans="1:18" ht="40.5" customHeight="1">
      <c r="A8" s="441" t="s">
        <v>378</v>
      </c>
      <c r="B8" s="442" t="s">
        <v>147</v>
      </c>
      <c r="C8" s="442"/>
      <c r="D8" s="443">
        <f>D9+D10+D11</f>
        <v>320000</v>
      </c>
      <c r="E8" s="441"/>
      <c r="F8" s="441"/>
      <c r="G8" s="444"/>
      <c r="H8" s="441" t="s">
        <v>423</v>
      </c>
      <c r="I8" s="441"/>
      <c r="J8" s="441"/>
      <c r="K8" s="441"/>
      <c r="L8" s="441"/>
      <c r="M8" s="441"/>
      <c r="N8" s="441"/>
      <c r="O8" s="441"/>
      <c r="P8" s="441"/>
      <c r="Q8" s="441"/>
      <c r="R8" s="445"/>
    </row>
    <row r="9" spans="1:18" ht="174.75" customHeight="1">
      <c r="A9" s="163"/>
      <c r="B9" s="163" t="s">
        <v>785</v>
      </c>
      <c r="C9" s="163"/>
      <c r="D9" s="157">
        <v>300000</v>
      </c>
      <c r="E9" s="163" t="s">
        <v>150</v>
      </c>
      <c r="F9" s="460" t="s">
        <v>371</v>
      </c>
      <c r="G9" s="461">
        <v>100</v>
      </c>
      <c r="H9" s="449" t="s">
        <v>786</v>
      </c>
      <c r="I9" s="163">
        <v>3</v>
      </c>
      <c r="J9" s="449" t="s">
        <v>781</v>
      </c>
      <c r="K9" s="449" t="s">
        <v>781</v>
      </c>
      <c r="L9" s="449" t="s">
        <v>781</v>
      </c>
      <c r="M9" s="449" t="s">
        <v>781</v>
      </c>
      <c r="N9" s="449" t="s">
        <v>781</v>
      </c>
      <c r="O9" s="457" t="s">
        <v>156</v>
      </c>
      <c r="P9" s="449" t="s">
        <v>781</v>
      </c>
      <c r="Q9" s="163"/>
      <c r="R9" s="462" t="s">
        <v>59</v>
      </c>
    </row>
    <row r="10" spans="1:18" ht="187.5" customHeight="1">
      <c r="A10" s="463"/>
      <c r="B10" s="163" t="s">
        <v>456</v>
      </c>
      <c r="C10" s="163"/>
      <c r="D10" s="157">
        <v>20000</v>
      </c>
      <c r="E10" s="163" t="s">
        <v>323</v>
      </c>
      <c r="F10" s="460" t="s">
        <v>371</v>
      </c>
      <c r="G10" s="461">
        <v>10</v>
      </c>
      <c r="H10" s="464" t="s">
        <v>787</v>
      </c>
      <c r="I10" s="163">
        <v>3</v>
      </c>
      <c r="J10" s="449" t="s">
        <v>781</v>
      </c>
      <c r="K10" s="449" t="s">
        <v>781</v>
      </c>
      <c r="L10" s="449" t="s">
        <v>781</v>
      </c>
      <c r="M10" s="449" t="s">
        <v>781</v>
      </c>
      <c r="N10" s="449" t="s">
        <v>781</v>
      </c>
      <c r="O10" s="449" t="s">
        <v>781</v>
      </c>
      <c r="P10" s="449" t="s">
        <v>781</v>
      </c>
      <c r="Q10" s="163" t="s">
        <v>788</v>
      </c>
      <c r="R10" s="462" t="s">
        <v>59</v>
      </c>
    </row>
    <row r="11" spans="1:18" ht="37.5" customHeight="1">
      <c r="A11" s="163"/>
      <c r="B11" s="163" t="s">
        <v>304</v>
      </c>
      <c r="C11" s="163"/>
      <c r="D11" s="679">
        <v>0</v>
      </c>
      <c r="E11" s="163"/>
      <c r="F11" s="465"/>
      <c r="G11" s="461" t="s">
        <v>160</v>
      </c>
      <c r="H11" s="163" t="s">
        <v>142</v>
      </c>
      <c r="I11" s="459" t="s">
        <v>118</v>
      </c>
      <c r="J11" s="459" t="s">
        <v>118</v>
      </c>
      <c r="K11" s="459" t="s">
        <v>118</v>
      </c>
      <c r="L11" s="459" t="s">
        <v>118</v>
      </c>
      <c r="M11" s="459" t="s">
        <v>118</v>
      </c>
      <c r="N11" s="459" t="s">
        <v>118</v>
      </c>
      <c r="O11" s="459" t="s">
        <v>118</v>
      </c>
      <c r="P11" s="459" t="s">
        <v>118</v>
      </c>
      <c r="Q11" s="163"/>
      <c r="R11" s="397"/>
    </row>
    <row r="12" spans="1:18" ht="40.5" customHeight="1">
      <c r="A12" s="441" t="s">
        <v>404</v>
      </c>
      <c r="B12" s="442" t="s">
        <v>147</v>
      </c>
      <c r="C12" s="442"/>
      <c r="D12" s="443">
        <f>D14</f>
        <v>0</v>
      </c>
      <c r="E12" s="441"/>
      <c r="F12" s="441"/>
      <c r="G12" s="444"/>
      <c r="H12" s="441" t="s">
        <v>462</v>
      </c>
      <c r="I12" s="441"/>
      <c r="J12" s="441"/>
      <c r="K12" s="441"/>
      <c r="L12" s="441"/>
      <c r="M12" s="441"/>
      <c r="N12" s="441"/>
      <c r="O12" s="441"/>
      <c r="P12" s="441"/>
      <c r="Q12" s="441"/>
      <c r="R12" s="445"/>
    </row>
    <row r="13" spans="1:18" ht="261">
      <c r="A13" s="163"/>
      <c r="B13" s="163" t="s">
        <v>436</v>
      </c>
      <c r="C13" s="163"/>
      <c r="D13" s="163">
        <v>100000</v>
      </c>
      <c r="E13" s="163" t="s">
        <v>150</v>
      </c>
      <c r="F13" s="163" t="s">
        <v>437</v>
      </c>
      <c r="G13" s="453" t="s">
        <v>160</v>
      </c>
      <c r="H13" s="163" t="s">
        <v>789</v>
      </c>
      <c r="I13" s="163">
        <v>3</v>
      </c>
      <c r="J13" s="449" t="s">
        <v>781</v>
      </c>
      <c r="K13" s="449" t="s">
        <v>781</v>
      </c>
      <c r="L13" s="449" t="s">
        <v>781</v>
      </c>
      <c r="M13" s="449" t="s">
        <v>781</v>
      </c>
      <c r="N13" s="449" t="s">
        <v>781</v>
      </c>
      <c r="O13" s="449" t="s">
        <v>781</v>
      </c>
      <c r="P13" s="449" t="s">
        <v>781</v>
      </c>
      <c r="Q13" s="163" t="s">
        <v>439</v>
      </c>
      <c r="R13" s="454" t="s">
        <v>59</v>
      </c>
    </row>
    <row r="14" spans="1:18" ht="22.5" customHeight="1">
      <c r="A14" s="163"/>
      <c r="B14" s="163" t="s">
        <v>304</v>
      </c>
      <c r="C14" s="163"/>
      <c r="D14" s="679"/>
      <c r="E14" s="163"/>
      <c r="F14" s="163"/>
      <c r="G14" s="453" t="s">
        <v>160</v>
      </c>
      <c r="H14" s="163" t="s">
        <v>142</v>
      </c>
      <c r="I14" s="459"/>
      <c r="J14" s="459" t="s">
        <v>118</v>
      </c>
      <c r="K14" s="459" t="s">
        <v>118</v>
      </c>
      <c r="L14" s="459" t="s">
        <v>118</v>
      </c>
      <c r="M14" s="459" t="s">
        <v>118</v>
      </c>
      <c r="N14" s="459" t="s">
        <v>118</v>
      </c>
      <c r="O14" s="459" t="s">
        <v>118</v>
      </c>
      <c r="P14" s="459" t="s">
        <v>118</v>
      </c>
      <c r="Q14" s="163"/>
      <c r="R14" s="397"/>
    </row>
    <row r="15" spans="1:18" ht="33" customHeight="1">
      <c r="A15" s="466" t="s">
        <v>173</v>
      </c>
      <c r="B15" s="442" t="s">
        <v>700</v>
      </c>
      <c r="C15" s="442"/>
      <c r="D15" s="443">
        <f>D16+D17+D18</f>
        <v>469124.9</v>
      </c>
      <c r="E15" s="441"/>
      <c r="F15" s="441"/>
      <c r="G15" s="444"/>
      <c r="H15" s="441"/>
      <c r="I15" s="467"/>
      <c r="J15" s="467"/>
      <c r="K15" s="467"/>
      <c r="L15" s="467"/>
      <c r="M15" s="467"/>
      <c r="N15" s="467"/>
      <c r="O15" s="467"/>
      <c r="P15" s="467"/>
      <c r="Q15" s="441"/>
      <c r="R15" s="445"/>
    </row>
    <row r="16" spans="1:18" ht="31.5" customHeight="1">
      <c r="A16" s="163"/>
      <c r="B16" s="163" t="s">
        <v>476</v>
      </c>
      <c r="C16" s="163"/>
      <c r="D16" s="679">
        <v>3000</v>
      </c>
      <c r="E16" s="163"/>
      <c r="F16" s="583"/>
      <c r="G16" s="581" t="s">
        <v>160</v>
      </c>
      <c r="H16" s="583"/>
      <c r="I16" s="459"/>
      <c r="J16" s="459" t="s">
        <v>118</v>
      </c>
      <c r="K16" s="459" t="s">
        <v>118</v>
      </c>
      <c r="L16" s="459" t="s">
        <v>118</v>
      </c>
      <c r="M16" s="459" t="s">
        <v>118</v>
      </c>
      <c r="N16" s="389" t="s">
        <v>118</v>
      </c>
      <c r="O16" s="389" t="s">
        <v>118</v>
      </c>
      <c r="P16" s="389" t="s">
        <v>118</v>
      </c>
      <c r="Q16" s="163"/>
      <c r="R16" s="468" t="s">
        <v>50</v>
      </c>
    </row>
    <row r="17" spans="1:18" ht="31.5" customHeight="1">
      <c r="A17" s="14"/>
      <c r="B17" s="5" t="s">
        <v>304</v>
      </c>
      <c r="C17" s="5"/>
      <c r="D17" s="84">
        <v>405326</v>
      </c>
      <c r="E17" s="5"/>
      <c r="F17" s="5"/>
      <c r="G17" s="23" t="s">
        <v>160</v>
      </c>
      <c r="H17" s="5"/>
      <c r="I17" s="8"/>
      <c r="J17" s="8" t="s">
        <v>118</v>
      </c>
      <c r="K17" s="8" t="s">
        <v>118</v>
      </c>
      <c r="L17" s="8" t="s">
        <v>118</v>
      </c>
      <c r="M17" s="8" t="s">
        <v>118</v>
      </c>
      <c r="N17" s="8" t="s">
        <v>118</v>
      </c>
      <c r="O17" s="8" t="s">
        <v>118</v>
      </c>
      <c r="P17" s="8" t="s">
        <v>118</v>
      </c>
      <c r="Q17" s="5"/>
      <c r="R17" s="88" t="s">
        <v>50</v>
      </c>
    </row>
    <row r="18" spans="1:18" ht="24.75" customHeight="1">
      <c r="A18" s="163"/>
      <c r="B18" s="163" t="s">
        <v>477</v>
      </c>
      <c r="C18" s="163"/>
      <c r="D18" s="679">
        <f>D17*0.15</f>
        <v>60798.899999999994</v>
      </c>
      <c r="E18" s="157"/>
      <c r="F18" s="584"/>
      <c r="G18" s="582" t="s">
        <v>160</v>
      </c>
      <c r="H18" s="584"/>
      <c r="I18" s="389"/>
      <c r="J18" s="389" t="s">
        <v>118</v>
      </c>
      <c r="K18" s="389" t="s">
        <v>118</v>
      </c>
      <c r="L18" s="389" t="s">
        <v>118</v>
      </c>
      <c r="M18" s="389" t="s">
        <v>118</v>
      </c>
      <c r="N18" s="389" t="s">
        <v>118</v>
      </c>
      <c r="O18" s="389" t="s">
        <v>118</v>
      </c>
      <c r="P18" s="389" t="s">
        <v>118</v>
      </c>
      <c r="Q18" s="163"/>
      <c r="R18" s="397" t="s">
        <v>701</v>
      </c>
    </row>
    <row r="19" spans="1:18" s="209" customFormat="1" ht="29.1">
      <c r="A19" s="463"/>
      <c r="B19" s="469" t="s">
        <v>478</v>
      </c>
      <c r="C19" s="469"/>
      <c r="D19" s="470">
        <v>300000</v>
      </c>
      <c r="E19" s="463"/>
      <c r="F19" s="463"/>
      <c r="G19" s="448"/>
      <c r="H19" s="450"/>
      <c r="I19" s="471"/>
      <c r="J19" s="471"/>
      <c r="K19" s="471"/>
      <c r="L19" s="471"/>
      <c r="M19" s="471"/>
      <c r="N19" s="471"/>
      <c r="O19" s="471"/>
      <c r="P19" s="471"/>
      <c r="Q19" s="463"/>
      <c r="R19" s="472"/>
    </row>
    <row r="20" spans="1:18" s="209" customFormat="1" ht="43.5">
      <c r="A20" s="463"/>
      <c r="B20" s="469" t="s">
        <v>479</v>
      </c>
      <c r="C20" s="469"/>
      <c r="D20" s="470">
        <v>100000</v>
      </c>
      <c r="E20" s="463"/>
      <c r="F20" s="463"/>
      <c r="G20" s="448"/>
      <c r="H20" s="450"/>
      <c r="I20" s="471"/>
      <c r="J20" s="471"/>
      <c r="K20" s="471"/>
      <c r="L20" s="471"/>
      <c r="M20" s="471"/>
      <c r="N20" s="471"/>
      <c r="O20" s="471"/>
      <c r="P20" s="471"/>
      <c r="Q20" s="463"/>
      <c r="R20" s="472"/>
    </row>
    <row r="21" spans="1:18" ht="40.5" customHeight="1">
      <c r="A21" s="473" t="s">
        <v>143</v>
      </c>
      <c r="B21" s="680"/>
      <c r="C21" s="680"/>
      <c r="D21" s="681">
        <f>D3+D8+D12+D15</f>
        <v>1041124.9</v>
      </c>
      <c r="E21" s="163"/>
      <c r="F21" s="163"/>
      <c r="G21" s="453">
        <f>SUBTOTAL(109,G2:G20)</f>
        <v>110</v>
      </c>
      <c r="H21" s="163"/>
      <c r="I21" s="389"/>
      <c r="J21" s="389"/>
      <c r="K21" s="389"/>
      <c r="L21" s="389"/>
      <c r="M21" s="389"/>
      <c r="N21" s="389"/>
      <c r="O21" s="389"/>
      <c r="P21" s="389"/>
      <c r="Q21" s="163"/>
      <c r="R21" s="397"/>
    </row>
    <row r="22" spans="1:18">
      <c r="A22" s="163"/>
      <c r="B22" s="163"/>
      <c r="C22" s="163"/>
      <c r="D22" s="157"/>
      <c r="E22" s="163"/>
      <c r="F22" s="163"/>
      <c r="G22" s="453"/>
      <c r="H22" s="163"/>
      <c r="I22" s="389"/>
      <c r="J22" s="389"/>
      <c r="K22" s="389"/>
      <c r="L22" s="389"/>
      <c r="M22" s="389"/>
      <c r="N22" s="389"/>
      <c r="O22" s="389"/>
      <c r="P22" s="389"/>
      <c r="Q22" s="163"/>
      <c r="R22" s="397"/>
    </row>
    <row r="23" spans="1:18">
      <c r="B23" s="353"/>
      <c r="C23" s="353"/>
      <c r="D23" s="353">
        <f>D21-D15</f>
        <v>572000</v>
      </c>
      <c r="E23" s="354"/>
      <c r="F23" s="354"/>
    </row>
    <row r="24" spans="1:18">
      <c r="B24" s="354"/>
      <c r="C24" s="354"/>
      <c r="D24" s="353">
        <f>D3</f>
        <v>252000</v>
      </c>
      <c r="E24" s="354">
        <f>D24*100/$D$23</f>
        <v>44.055944055944053</v>
      </c>
      <c r="F24" s="354"/>
    </row>
    <row r="25" spans="1:18">
      <c r="B25" s="354"/>
      <c r="C25" s="354"/>
      <c r="D25" s="353">
        <f>D8</f>
        <v>320000</v>
      </c>
      <c r="E25" s="354">
        <f>D25*100/$D$23</f>
        <v>55.944055944055947</v>
      </c>
      <c r="F25" s="354"/>
    </row>
    <row r="26" spans="1:18">
      <c r="B26" s="354"/>
      <c r="C26" s="354"/>
      <c r="D26" s="353">
        <f>D12</f>
        <v>0</v>
      </c>
      <c r="E26" s="354">
        <f>D26*100/$D$23</f>
        <v>0</v>
      </c>
      <c r="F26" s="354"/>
    </row>
    <row r="27" spans="1:18">
      <c r="B27" s="354"/>
      <c r="C27" s="354"/>
      <c r="D27" s="353"/>
      <c r="E27" s="354"/>
      <c r="F27" s="354"/>
    </row>
    <row r="28" spans="1:18">
      <c r="B28" s="354"/>
      <c r="C28" s="354"/>
      <c r="D28" s="353"/>
      <c r="E28" s="354"/>
      <c r="F28" s="354"/>
    </row>
  </sheetData>
  <dataValidations count="4">
    <dataValidation type="list" allowBlank="1" showInputMessage="1" showErrorMessage="1" sqref="H8 H12:H13 H3 I9:I11 I13:I14 I4:I7" xr:uid="{9CC52C24-A08D-4E99-824A-11F4A1896992}">
      <formula1>"1,2,3,1 2,1 3, 2 3, 1 2 3"</formula1>
    </dataValidation>
    <dataValidation type="list" allowBlank="1" showInputMessage="1" showErrorMessage="1" sqref="E16:E17 E9:E11 E13:E14 E4:E7" xr:uid="{8F87D23E-6A6C-423E-B18D-51682C7BEEF3}">
      <formula1>"uus, jätkuv, lõppev"</formula1>
    </dataValidation>
    <dataValidation type="list" allowBlank="1" showInputMessage="1" showErrorMessage="1" sqref="I16:I17" xr:uid="{BBEFE42F-5E4E-420C-9E31-FC3289C1DE3D}">
      <formula1>"1, 2, 3, 1,2, 1,3, 2,3, 1,2,3"</formula1>
    </dataValidation>
    <dataValidation type="list" allowBlank="1" showInputMessage="1" showErrorMessage="1" sqref="A10" xr:uid="{26228C4A-33FB-41FF-A0E0-8F040462F159}">
      <formula1>"digilahendused igas eluvaldkonnas, tervisetehnoloogiad ja -teenused, kohalike ressursside väärindamine, nutikad ja kestlikud energialahendused, kõik TAIE valdkonnad"</formula1>
    </dataValidation>
  </dataValidations>
  <pageMargins left="0.7" right="0.7" top="0.75" bottom="0.75" header="0.3" footer="0.3"/>
  <pageSetup paperSize="9" orientation="portrait" r:id="rId1"/>
  <ignoredErrors>
    <ignoredError sqref="H13" listDataValidation="1"/>
  </ignoredErrors>
  <legacy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51139-BE18-4FB4-981E-B5D879D78594}">
  <sheetPr>
    <tabColor theme="5" tint="0.39997558519241921"/>
  </sheetPr>
  <dimension ref="A3:D39"/>
  <sheetViews>
    <sheetView topLeftCell="B1" zoomScale="43" zoomScaleNormal="130" workbookViewId="0">
      <selection activeCell="D40" sqref="D40"/>
    </sheetView>
  </sheetViews>
  <sheetFormatPr defaultColWidth="8.85546875" defaultRowHeight="14.45"/>
  <cols>
    <col min="1" max="1" width="45.42578125" customWidth="1"/>
    <col min="2" max="2" width="191.28515625" bestFit="1" customWidth="1"/>
    <col min="3" max="3" width="30.28515625" customWidth="1"/>
    <col min="4" max="4" width="57.140625" bestFit="1" customWidth="1"/>
  </cols>
  <sheetData>
    <row r="3" spans="1:4">
      <c r="A3" s="488" t="s">
        <v>790</v>
      </c>
      <c r="B3" s="488" t="s">
        <v>791</v>
      </c>
      <c r="C3" s="488" t="s">
        <v>792</v>
      </c>
      <c r="D3" s="488" t="s">
        <v>793</v>
      </c>
    </row>
    <row r="4" spans="1:4">
      <c r="A4" s="261" t="s">
        <v>794</v>
      </c>
      <c r="B4" s="261" t="s">
        <v>795</v>
      </c>
      <c r="C4" s="261" t="s">
        <v>796</v>
      </c>
      <c r="D4" s="261"/>
    </row>
    <row r="5" spans="1:4">
      <c r="A5" s="261" t="s">
        <v>794</v>
      </c>
      <c r="B5" s="261" t="s">
        <v>797</v>
      </c>
      <c r="C5" s="261" t="s">
        <v>798</v>
      </c>
      <c r="D5" s="261"/>
    </row>
    <row r="6" spans="1:4">
      <c r="A6" s="261" t="s">
        <v>794</v>
      </c>
      <c r="B6" s="261" t="s">
        <v>799</v>
      </c>
      <c r="C6" s="261" t="s">
        <v>796</v>
      </c>
      <c r="D6" s="261"/>
    </row>
    <row r="7" spans="1:4">
      <c r="A7" s="261" t="s">
        <v>794</v>
      </c>
      <c r="B7" s="261" t="s">
        <v>800</v>
      </c>
      <c r="C7" s="261" t="s">
        <v>796</v>
      </c>
      <c r="D7" s="261"/>
    </row>
    <row r="8" spans="1:4">
      <c r="A8" s="261" t="s">
        <v>801</v>
      </c>
      <c r="B8" s="261" t="s">
        <v>802</v>
      </c>
      <c r="C8" s="261" t="s">
        <v>796</v>
      </c>
      <c r="D8" s="261"/>
    </row>
    <row r="9" spans="1:4">
      <c r="A9" s="261" t="s">
        <v>801</v>
      </c>
      <c r="B9" s="261" t="s">
        <v>803</v>
      </c>
      <c r="C9" s="261" t="s">
        <v>798</v>
      </c>
      <c r="D9" s="261" t="s">
        <v>804</v>
      </c>
    </row>
    <row r="10" spans="1:4">
      <c r="A10" s="261" t="s">
        <v>14</v>
      </c>
      <c r="B10" s="261" t="s">
        <v>805</v>
      </c>
      <c r="C10" s="261" t="s">
        <v>796</v>
      </c>
      <c r="D10" s="261"/>
    </row>
    <row r="11" spans="1:4">
      <c r="A11" s="261" t="s">
        <v>14</v>
      </c>
      <c r="B11" s="261" t="s">
        <v>806</v>
      </c>
      <c r="C11" s="261" t="s">
        <v>796</v>
      </c>
      <c r="D11" s="261"/>
    </row>
    <row r="12" spans="1:4">
      <c r="A12" s="261" t="s">
        <v>14</v>
      </c>
      <c r="B12" s="261" t="s">
        <v>807</v>
      </c>
      <c r="C12" s="261" t="s">
        <v>796</v>
      </c>
      <c r="D12" s="261"/>
    </row>
    <row r="13" spans="1:4">
      <c r="A13" s="261" t="s">
        <v>14</v>
      </c>
      <c r="B13" s="261" t="s">
        <v>808</v>
      </c>
      <c r="C13" s="261" t="s">
        <v>798</v>
      </c>
      <c r="D13" s="261"/>
    </row>
    <row r="14" spans="1:4">
      <c r="A14" s="261" t="s">
        <v>14</v>
      </c>
      <c r="B14" s="261" t="s">
        <v>809</v>
      </c>
      <c r="C14" s="261" t="s">
        <v>796</v>
      </c>
      <c r="D14" s="261"/>
    </row>
    <row r="15" spans="1:4">
      <c r="A15" s="261" t="s">
        <v>8</v>
      </c>
      <c r="B15" s="261" t="s">
        <v>810</v>
      </c>
      <c r="C15" s="261" t="s">
        <v>798</v>
      </c>
      <c r="D15" s="261"/>
    </row>
    <row r="16" spans="1:4">
      <c r="A16" s="261" t="s">
        <v>8</v>
      </c>
      <c r="B16" s="261" t="s">
        <v>811</v>
      </c>
      <c r="C16" s="261" t="s">
        <v>798</v>
      </c>
      <c r="D16" s="261"/>
    </row>
    <row r="17" spans="1:4">
      <c r="A17" s="261" t="s">
        <v>8</v>
      </c>
      <c r="B17" s="261" t="s">
        <v>812</v>
      </c>
      <c r="C17" s="261"/>
      <c r="D17" s="261"/>
    </row>
    <row r="18" spans="1:4">
      <c r="A18" s="261" t="s">
        <v>8</v>
      </c>
      <c r="B18" s="261" t="s">
        <v>813</v>
      </c>
      <c r="C18" s="261" t="s">
        <v>798</v>
      </c>
      <c r="D18" s="261"/>
    </row>
    <row r="19" spans="1:4">
      <c r="A19" s="261" t="s">
        <v>8</v>
      </c>
      <c r="B19" s="261" t="s">
        <v>814</v>
      </c>
      <c r="C19" s="261" t="s">
        <v>796</v>
      </c>
      <c r="D19" s="261"/>
    </row>
    <row r="20" spans="1:4">
      <c r="A20" s="261" t="s">
        <v>8</v>
      </c>
      <c r="B20" s="261" t="s">
        <v>815</v>
      </c>
      <c r="C20" s="261" t="s">
        <v>798</v>
      </c>
      <c r="D20" s="261"/>
    </row>
    <row r="35" spans="3:4">
      <c r="C35" s="676">
        <v>1041125</v>
      </c>
      <c r="D35" t="s">
        <v>816</v>
      </c>
    </row>
    <row r="36" spans="3:4">
      <c r="C36" s="676">
        <v>4611691</v>
      </c>
      <c r="D36" t="s">
        <v>817</v>
      </c>
    </row>
    <row r="37" spans="3:4">
      <c r="C37" s="676">
        <v>186383</v>
      </c>
      <c r="D37" t="s">
        <v>818</v>
      </c>
    </row>
    <row r="38" spans="3:4">
      <c r="C38" s="675">
        <v>9370016</v>
      </c>
      <c r="D38" t="s">
        <v>819</v>
      </c>
    </row>
    <row r="39" spans="3:4">
      <c r="C39" s="677">
        <f>SUM(C35:C38)</f>
        <v>15209215</v>
      </c>
      <c r="D39" t="s">
        <v>820</v>
      </c>
    </row>
  </sheetData>
  <autoFilter ref="A3:D3" xr:uid="{5EB51139-BE18-4FB4-981E-B5D879D7859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E69B9-16B1-4673-AF8F-CA482E7537D5}">
  <dimension ref="A2:D49"/>
  <sheetViews>
    <sheetView workbookViewId="0">
      <selection activeCell="D47" sqref="D47"/>
    </sheetView>
  </sheetViews>
  <sheetFormatPr defaultColWidth="8.85546875" defaultRowHeight="14.45"/>
  <cols>
    <col min="1" max="1" width="31" bestFit="1" customWidth="1"/>
    <col min="2" max="2" width="51" bestFit="1" customWidth="1"/>
    <col min="3" max="3" width="22.28515625" bestFit="1" customWidth="1"/>
    <col min="4" max="4" width="100.85546875" bestFit="1" customWidth="1"/>
  </cols>
  <sheetData>
    <row r="2" spans="1:4" ht="15" thickBot="1">
      <c r="B2" s="120"/>
    </row>
    <row r="3" spans="1:4" ht="15" thickBot="1">
      <c r="A3" t="s">
        <v>22</v>
      </c>
      <c r="B3" s="493" t="s">
        <v>23</v>
      </c>
      <c r="C3" s="497" t="s">
        <v>24</v>
      </c>
      <c r="D3" s="498" t="s">
        <v>25</v>
      </c>
    </row>
    <row r="4" spans="1:4">
      <c r="A4" t="s">
        <v>26</v>
      </c>
      <c r="B4" s="499" t="s">
        <v>3</v>
      </c>
      <c r="C4" s="494" t="s">
        <v>27</v>
      </c>
      <c r="D4" s="492" t="s">
        <v>28</v>
      </c>
    </row>
    <row r="5" spans="1:4">
      <c r="A5" t="s">
        <v>26</v>
      </c>
      <c r="B5" s="500" t="s">
        <v>4</v>
      </c>
      <c r="C5" s="495" t="s">
        <v>29</v>
      </c>
      <c r="D5" s="492" t="s">
        <v>28</v>
      </c>
    </row>
    <row r="6" spans="1:4">
      <c r="A6" t="s">
        <v>26</v>
      </c>
      <c r="B6" s="500" t="s">
        <v>5</v>
      </c>
      <c r="C6" s="495" t="s">
        <v>30</v>
      </c>
      <c r="D6" s="492" t="s">
        <v>28</v>
      </c>
    </row>
    <row r="7" spans="1:4" ht="15" thickBot="1">
      <c r="A7" t="s">
        <v>26</v>
      </c>
      <c r="B7" s="501" t="s">
        <v>6</v>
      </c>
      <c r="C7" s="496" t="s">
        <v>30</v>
      </c>
      <c r="D7" s="492" t="s">
        <v>28</v>
      </c>
    </row>
    <row r="8" spans="1:4">
      <c r="A8" t="s">
        <v>26</v>
      </c>
      <c r="B8" t="s">
        <v>31</v>
      </c>
      <c r="C8" s="491" t="s">
        <v>32</v>
      </c>
      <c r="D8" s="578" t="s">
        <v>33</v>
      </c>
    </row>
    <row r="9" spans="1:4">
      <c r="A9" t="s">
        <v>26</v>
      </c>
      <c r="B9" t="s">
        <v>34</v>
      </c>
      <c r="C9" s="490" t="s">
        <v>35</v>
      </c>
      <c r="D9" s="579" t="s">
        <v>36</v>
      </c>
    </row>
    <row r="10" spans="1:4">
      <c r="A10" t="s">
        <v>26</v>
      </c>
      <c r="B10" t="s">
        <v>37</v>
      </c>
      <c r="C10" s="490" t="s">
        <v>38</v>
      </c>
      <c r="D10" s="579" t="s">
        <v>36</v>
      </c>
    </row>
    <row r="11" spans="1:4">
      <c r="A11" t="s">
        <v>26</v>
      </c>
      <c r="B11" t="s">
        <v>39</v>
      </c>
      <c r="C11" s="490" t="s">
        <v>40</v>
      </c>
      <c r="D11" s="578" t="s">
        <v>41</v>
      </c>
    </row>
    <row r="12" spans="1:4">
      <c r="A12" t="s">
        <v>26</v>
      </c>
      <c r="B12" t="s">
        <v>42</v>
      </c>
      <c r="C12" s="490" t="s">
        <v>43</v>
      </c>
      <c r="D12" s="578" t="s">
        <v>44</v>
      </c>
    </row>
    <row r="25" spans="1:4">
      <c r="A25" t="s">
        <v>45</v>
      </c>
      <c r="B25" t="s">
        <v>46</v>
      </c>
      <c r="C25" t="s">
        <v>47</v>
      </c>
      <c r="D25" t="s">
        <v>48</v>
      </c>
    </row>
    <row r="26" spans="1:4">
      <c r="A26" t="s">
        <v>45</v>
      </c>
      <c r="B26" t="s">
        <v>49</v>
      </c>
      <c r="C26" t="s">
        <v>50</v>
      </c>
      <c r="D26" t="s">
        <v>51</v>
      </c>
    </row>
    <row r="27" spans="1:4">
      <c r="A27" t="s">
        <v>45</v>
      </c>
      <c r="B27" t="s">
        <v>52</v>
      </c>
      <c r="C27" t="s">
        <v>53</v>
      </c>
      <c r="D27" t="s">
        <v>54</v>
      </c>
    </row>
    <row r="28" spans="1:4">
      <c r="A28" t="s">
        <v>45</v>
      </c>
      <c r="B28" t="s">
        <v>55</v>
      </c>
      <c r="C28" t="s">
        <v>56</v>
      </c>
      <c r="D28" t="s">
        <v>57</v>
      </c>
    </row>
    <row r="29" spans="1:4">
      <c r="A29" t="s">
        <v>45</v>
      </c>
      <c r="B29" t="s">
        <v>58</v>
      </c>
      <c r="C29" t="s">
        <v>59</v>
      </c>
      <c r="D29" t="s">
        <v>60</v>
      </c>
    </row>
    <row r="32" spans="1:4">
      <c r="A32" t="s">
        <v>61</v>
      </c>
      <c r="B32" t="s">
        <v>62</v>
      </c>
      <c r="C32" t="s">
        <v>63</v>
      </c>
      <c r="D32" t="s">
        <v>64</v>
      </c>
    </row>
    <row r="33" spans="1:4">
      <c r="A33" t="s">
        <v>61</v>
      </c>
      <c r="B33" t="s">
        <v>65</v>
      </c>
      <c r="C33" t="s">
        <v>66</v>
      </c>
    </row>
    <row r="34" spans="1:4">
      <c r="A34" t="s">
        <v>61</v>
      </c>
      <c r="B34" t="s">
        <v>67</v>
      </c>
      <c r="C34" t="s">
        <v>68</v>
      </c>
    </row>
    <row r="35" spans="1:4">
      <c r="A35" t="s">
        <v>61</v>
      </c>
      <c r="B35" t="s">
        <v>65</v>
      </c>
      <c r="C35" t="s">
        <v>69</v>
      </c>
    </row>
    <row r="36" spans="1:4">
      <c r="A36" t="s">
        <v>61</v>
      </c>
      <c r="B36" t="s">
        <v>70</v>
      </c>
      <c r="C36" t="s">
        <v>71</v>
      </c>
    </row>
    <row r="37" spans="1:4">
      <c r="A37" t="s">
        <v>61</v>
      </c>
      <c r="B37" t="s">
        <v>65</v>
      </c>
      <c r="C37" t="s">
        <v>72</v>
      </c>
    </row>
    <row r="40" spans="1:4" ht="16.5">
      <c r="A40" t="s">
        <v>73</v>
      </c>
      <c r="B40" s="580" t="s">
        <v>74</v>
      </c>
      <c r="C40" t="s">
        <v>75</v>
      </c>
    </row>
    <row r="41" spans="1:4" ht="16.5">
      <c r="A41" t="s">
        <v>73</v>
      </c>
      <c r="B41" s="580" t="s">
        <v>76</v>
      </c>
      <c r="C41" t="s">
        <v>77</v>
      </c>
    </row>
    <row r="42" spans="1:4" ht="16.5">
      <c r="A42" t="s">
        <v>73</v>
      </c>
      <c r="B42" s="580" t="s">
        <v>78</v>
      </c>
      <c r="C42" t="s">
        <v>79</v>
      </c>
    </row>
    <row r="43" spans="1:4" ht="16.5">
      <c r="A43" t="s">
        <v>73</v>
      </c>
      <c r="B43" s="580" t="s">
        <v>80</v>
      </c>
      <c r="C43" t="s">
        <v>81</v>
      </c>
      <c r="D43" t="s">
        <v>82</v>
      </c>
    </row>
    <row r="44" spans="1:4" ht="16.5">
      <c r="A44" t="s">
        <v>73</v>
      </c>
      <c r="B44" s="580" t="s">
        <v>83</v>
      </c>
      <c r="C44" t="s">
        <v>84</v>
      </c>
    </row>
    <row r="47" spans="1:4" ht="16.5">
      <c r="A47" t="s">
        <v>55</v>
      </c>
      <c r="B47" s="580" t="s">
        <v>85</v>
      </c>
      <c r="C47" s="580" t="s">
        <v>86</v>
      </c>
    </row>
    <row r="48" spans="1:4" ht="16.5">
      <c r="A48" t="s">
        <v>87</v>
      </c>
      <c r="B48" s="580" t="s">
        <v>88</v>
      </c>
      <c r="C48" t="s">
        <v>89</v>
      </c>
    </row>
    <row r="49" spans="1:3" ht="16.5">
      <c r="A49" t="s">
        <v>87</v>
      </c>
      <c r="B49" s="580" t="s">
        <v>88</v>
      </c>
      <c r="C49" t="s">
        <v>90</v>
      </c>
    </row>
  </sheetData>
  <hyperlinks>
    <hyperlink ref="B4" location="'Ettevõtlusteadlikkus '!A1" display="2.1 Ettevõtlusteadlikkus" xr:uid="{446FCF96-046D-4913-B36F-48DEDA2FE678}"/>
    <hyperlink ref="B5" location="'Rahvusvahelistumine '!A1" display="2.2 Rahvusvahelistumine" xr:uid="{E83856C6-8D64-4EAA-84C2-57AAFD44FF24}"/>
    <hyperlink ref="B6" location="'TAI_teadlikkus '!A1" display="2.3 TAI teadlikkus" xr:uid="{97B0356D-49F5-46A3-A9C3-C4CB0D4112C6}"/>
    <hyperlink ref="B7" location="Innohanked!A1" display="2.4 Innovatsiooni hanked" xr:uid="{D161DFBA-1222-496D-AAEF-4EF3AFC739D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A7797-EB2C-42AB-8E7B-FA74A58581B8}">
  <sheetPr>
    <tabColor rgb="FF00B050"/>
  </sheetPr>
  <dimension ref="A1:P15"/>
  <sheetViews>
    <sheetView zoomScale="97" zoomScaleNormal="50" workbookViewId="0">
      <pane ySplit="1" topLeftCell="A3" activePane="bottomLeft" state="frozen"/>
      <selection pane="bottomLeft" activeCell="P4" sqref="P4"/>
    </sheetView>
  </sheetViews>
  <sheetFormatPr defaultColWidth="9.140625" defaultRowHeight="14.45"/>
  <cols>
    <col min="1" max="1" width="31.28515625" style="1" customWidth="1"/>
    <col min="2" max="2" width="33" style="1" bestFit="1" customWidth="1"/>
    <col min="3" max="3" width="12.140625" style="2" customWidth="1"/>
    <col min="4" max="4" width="14.28515625" style="1" bestFit="1" customWidth="1"/>
    <col min="5" max="5" width="30.28515625" style="1" customWidth="1"/>
    <col min="6" max="6" width="41.28515625" style="1" customWidth="1"/>
    <col min="7" max="7" width="26.28515625" style="1" customWidth="1"/>
    <col min="8" max="8" width="39" style="1" bestFit="1" customWidth="1"/>
    <col min="9" max="10" width="33.28515625" style="1" customWidth="1"/>
    <col min="11" max="11" width="39" style="1" bestFit="1" customWidth="1"/>
    <col min="12" max="12" width="33.28515625" style="1" customWidth="1"/>
    <col min="13" max="13" width="32.28515625" style="1" customWidth="1"/>
    <col min="14" max="14" width="33.28515625" style="1" customWidth="1"/>
    <col min="15" max="15" width="30" style="1" customWidth="1"/>
    <col min="16" max="16" width="22.140625" customWidth="1"/>
  </cols>
  <sheetData>
    <row r="1" spans="1:16" s="76" customFormat="1" ht="75" customHeight="1">
      <c r="A1" s="85" t="s">
        <v>91</v>
      </c>
      <c r="B1" s="86" t="s">
        <v>92</v>
      </c>
      <c r="C1" s="87" t="s">
        <v>93</v>
      </c>
      <c r="D1" s="86" t="s">
        <v>94</v>
      </c>
      <c r="E1" s="86" t="s">
        <v>95</v>
      </c>
      <c r="F1" s="86" t="s">
        <v>96</v>
      </c>
      <c r="G1" s="86" t="s">
        <v>97</v>
      </c>
      <c r="H1" s="86" t="s">
        <v>98</v>
      </c>
      <c r="I1" s="86" t="s">
        <v>99</v>
      </c>
      <c r="J1" s="86" t="s">
        <v>100</v>
      </c>
      <c r="K1" s="86" t="s">
        <v>101</v>
      </c>
      <c r="L1" s="86" t="s">
        <v>102</v>
      </c>
      <c r="M1" s="86" t="s">
        <v>103</v>
      </c>
      <c r="N1" s="86" t="s">
        <v>104</v>
      </c>
      <c r="O1" s="86" t="s">
        <v>105</v>
      </c>
      <c r="P1" s="80" t="s">
        <v>106</v>
      </c>
    </row>
    <row r="2" spans="1:16" s="1" customFormat="1" ht="200.25" customHeight="1" thickBot="1">
      <c r="A2" s="91"/>
      <c r="B2" s="72"/>
      <c r="C2" s="73"/>
      <c r="D2" s="72"/>
      <c r="E2" s="78" t="s">
        <v>107</v>
      </c>
      <c r="F2" s="77" t="s">
        <v>108</v>
      </c>
      <c r="G2" s="79" t="s">
        <v>109</v>
      </c>
      <c r="H2" s="74"/>
      <c r="I2" s="74"/>
      <c r="J2" s="74"/>
      <c r="K2" s="74"/>
      <c r="L2" s="74"/>
      <c r="M2" s="74"/>
      <c r="N2" s="98"/>
      <c r="O2" s="72"/>
      <c r="P2" s="92"/>
    </row>
    <row r="3" spans="1:16" ht="43.5">
      <c r="A3" s="93" t="s">
        <v>110</v>
      </c>
      <c r="B3" s="81"/>
      <c r="C3" s="82"/>
      <c r="D3" s="81"/>
      <c r="E3" s="81"/>
      <c r="F3" s="90"/>
      <c r="G3" s="81"/>
      <c r="H3" s="81"/>
      <c r="I3" s="81"/>
      <c r="J3" s="81"/>
      <c r="K3" s="81"/>
      <c r="L3" s="81"/>
      <c r="M3" s="81"/>
      <c r="N3" s="81"/>
      <c r="O3" s="81"/>
      <c r="P3" s="94"/>
    </row>
    <row r="4" spans="1:16" ht="131.1" thickBot="1">
      <c r="A4" s="14" t="s">
        <v>111</v>
      </c>
      <c r="B4" s="45" t="s">
        <v>112</v>
      </c>
      <c r="C4" s="6"/>
      <c r="D4" s="5">
        <v>2023</v>
      </c>
      <c r="E4" s="5" t="s">
        <v>113</v>
      </c>
      <c r="F4" s="5" t="s">
        <v>114</v>
      </c>
      <c r="G4" s="5" t="s">
        <v>115</v>
      </c>
      <c r="H4" s="5" t="s">
        <v>116</v>
      </c>
      <c r="I4" s="5" t="s">
        <v>117</v>
      </c>
      <c r="J4" s="5" t="s">
        <v>118</v>
      </c>
      <c r="K4" s="5" t="s">
        <v>119</v>
      </c>
      <c r="L4" s="83" t="s">
        <v>118</v>
      </c>
      <c r="M4" s="83" t="s">
        <v>118</v>
      </c>
      <c r="N4" s="83" t="s">
        <v>120</v>
      </c>
      <c r="O4" s="5"/>
      <c r="P4" s="88" t="s">
        <v>121</v>
      </c>
    </row>
    <row r="5" spans="1:16" ht="57.95">
      <c r="A5" s="96" t="s">
        <v>122</v>
      </c>
      <c r="B5" s="50"/>
      <c r="C5" s="51"/>
      <c r="D5" s="50"/>
      <c r="E5" s="50"/>
      <c r="F5" s="50"/>
      <c r="G5" s="50"/>
      <c r="H5" s="50"/>
      <c r="I5" s="50"/>
      <c r="J5" s="50"/>
      <c r="K5" s="50"/>
      <c r="L5" s="50"/>
      <c r="M5" s="50"/>
      <c r="N5" s="50"/>
      <c r="O5" s="50"/>
      <c r="P5" s="97"/>
    </row>
    <row r="6" spans="1:16" ht="116.45" thickBot="1">
      <c r="A6" s="132" t="s">
        <v>111</v>
      </c>
      <c r="B6" s="45" t="s">
        <v>123</v>
      </c>
      <c r="C6" s="46"/>
      <c r="D6" s="45">
        <v>2023</v>
      </c>
      <c r="E6" s="5" t="s">
        <v>113</v>
      </c>
      <c r="F6" s="45" t="s">
        <v>124</v>
      </c>
      <c r="G6" s="45" t="s">
        <v>115</v>
      </c>
      <c r="H6" s="45" t="s">
        <v>116</v>
      </c>
      <c r="I6" s="45" t="s">
        <v>117</v>
      </c>
      <c r="J6" s="45" t="s">
        <v>118</v>
      </c>
      <c r="K6" s="45" t="s">
        <v>118</v>
      </c>
      <c r="L6" s="45" t="s">
        <v>118</v>
      </c>
      <c r="M6" s="45" t="s">
        <v>118</v>
      </c>
      <c r="N6" s="45" t="s">
        <v>125</v>
      </c>
      <c r="O6" s="45"/>
      <c r="P6" s="95" t="s">
        <v>126</v>
      </c>
    </row>
    <row r="7" spans="1:16" ht="46.5" customHeight="1">
      <c r="A7" s="96" t="s">
        <v>127</v>
      </c>
      <c r="B7" s="50"/>
      <c r="C7" s="51"/>
      <c r="D7" s="50"/>
      <c r="E7" s="50"/>
      <c r="F7" s="50"/>
      <c r="G7" s="50"/>
      <c r="H7" s="50"/>
      <c r="I7" s="50"/>
      <c r="J7" s="50"/>
      <c r="K7" s="50"/>
      <c r="L7" s="50"/>
      <c r="M7" s="50"/>
      <c r="N7" s="50"/>
      <c r="O7" s="50"/>
      <c r="P7" s="97"/>
    </row>
    <row r="8" spans="1:16" ht="72.95" thickBot="1">
      <c r="A8" s="71" t="s">
        <v>111</v>
      </c>
      <c r="B8" s="5" t="s">
        <v>128</v>
      </c>
      <c r="C8" s="6">
        <v>1757.49</v>
      </c>
      <c r="D8" s="45">
        <v>2023</v>
      </c>
      <c r="E8" s="133">
        <v>6</v>
      </c>
      <c r="F8" s="5" t="s">
        <v>129</v>
      </c>
      <c r="G8" s="45" t="s">
        <v>115</v>
      </c>
      <c r="H8" s="5" t="s">
        <v>116</v>
      </c>
      <c r="I8" s="5" t="s">
        <v>117</v>
      </c>
      <c r="J8" s="45" t="s">
        <v>118</v>
      </c>
      <c r="K8" s="45" t="s">
        <v>118</v>
      </c>
      <c r="L8" s="45" t="s">
        <v>118</v>
      </c>
      <c r="M8" s="45" t="s">
        <v>118</v>
      </c>
      <c r="N8" s="45" t="s">
        <v>118</v>
      </c>
      <c r="O8" s="7"/>
      <c r="P8" s="15" t="s">
        <v>86</v>
      </c>
    </row>
    <row r="9" spans="1:16" ht="72.599999999999994">
      <c r="A9" s="96" t="s">
        <v>130</v>
      </c>
      <c r="B9" s="50"/>
      <c r="C9" s="51"/>
      <c r="D9" s="50"/>
      <c r="E9" s="50"/>
      <c r="F9" s="50"/>
      <c r="G9" s="89"/>
      <c r="H9" s="89"/>
      <c r="I9" s="89"/>
      <c r="J9" s="89"/>
      <c r="K9" s="89"/>
      <c r="L9" s="89"/>
      <c r="M9" s="89"/>
      <c r="N9" s="89"/>
      <c r="O9" s="50"/>
      <c r="P9" s="97"/>
    </row>
    <row r="10" spans="1:16" ht="116.45" thickBot="1">
      <c r="A10" s="71" t="s">
        <v>111</v>
      </c>
      <c r="B10" s="7" t="s">
        <v>131</v>
      </c>
      <c r="C10" s="84"/>
      <c r="D10" s="45">
        <v>2023</v>
      </c>
      <c r="E10" s="5" t="s">
        <v>113</v>
      </c>
      <c r="F10" s="7" t="s">
        <v>132</v>
      </c>
      <c r="G10" s="45" t="s">
        <v>115</v>
      </c>
      <c r="H10" s="5" t="s">
        <v>116</v>
      </c>
      <c r="I10" s="5" t="s">
        <v>117</v>
      </c>
      <c r="J10" s="45" t="s">
        <v>118</v>
      </c>
      <c r="K10" s="5" t="s">
        <v>133</v>
      </c>
      <c r="L10" s="45" t="s">
        <v>118</v>
      </c>
      <c r="M10" s="45" t="s">
        <v>118</v>
      </c>
      <c r="N10" s="45" t="s">
        <v>125</v>
      </c>
      <c r="O10" s="7"/>
      <c r="P10" s="95" t="s">
        <v>126</v>
      </c>
    </row>
    <row r="11" spans="1:16">
      <c r="A11" s="96" t="s">
        <v>134</v>
      </c>
      <c r="B11" s="50"/>
      <c r="C11" s="51"/>
      <c r="D11" s="50"/>
      <c r="E11" s="50"/>
      <c r="F11" s="50"/>
      <c r="G11" s="50"/>
      <c r="H11" s="50"/>
      <c r="I11" s="50"/>
      <c r="J11" s="50"/>
      <c r="K11" s="50"/>
      <c r="L11" s="50"/>
      <c r="M11" s="50"/>
      <c r="N11" s="50"/>
      <c r="O11" s="50"/>
      <c r="P11" s="97"/>
    </row>
    <row r="12" spans="1:16" ht="29.1">
      <c r="A12" s="14"/>
      <c r="B12" s="5" t="s">
        <v>135</v>
      </c>
      <c r="C12" s="6"/>
      <c r="D12" s="5">
        <v>2023</v>
      </c>
      <c r="E12" s="5"/>
      <c r="F12" s="5" t="s">
        <v>136</v>
      </c>
      <c r="G12" s="8" t="s">
        <v>118</v>
      </c>
      <c r="H12" s="8" t="s">
        <v>118</v>
      </c>
      <c r="I12" s="8" t="s">
        <v>118</v>
      </c>
      <c r="J12" s="8" t="s">
        <v>118</v>
      </c>
      <c r="K12" s="8" t="s">
        <v>118</v>
      </c>
      <c r="L12" s="8" t="s">
        <v>118</v>
      </c>
      <c r="M12" s="8" t="s">
        <v>118</v>
      </c>
      <c r="N12" s="8" t="s">
        <v>118</v>
      </c>
      <c r="O12" s="5"/>
      <c r="P12" s="15" t="s">
        <v>137</v>
      </c>
    </row>
    <row r="13" spans="1:16">
      <c r="A13" s="14"/>
      <c r="B13" s="5" t="s">
        <v>138</v>
      </c>
      <c r="C13" s="6">
        <v>835.09</v>
      </c>
      <c r="D13" s="5">
        <v>2023</v>
      </c>
      <c r="E13" s="5"/>
      <c r="F13" s="5" t="s">
        <v>139</v>
      </c>
      <c r="G13" s="8" t="s">
        <v>118</v>
      </c>
      <c r="H13" s="8" t="s">
        <v>118</v>
      </c>
      <c r="I13" s="8" t="s">
        <v>118</v>
      </c>
      <c r="J13" s="8" t="s">
        <v>118</v>
      </c>
      <c r="K13" s="8" t="s">
        <v>118</v>
      </c>
      <c r="L13" s="8" t="s">
        <v>118</v>
      </c>
      <c r="M13" s="8" t="s">
        <v>118</v>
      </c>
      <c r="N13" s="8" t="s">
        <v>118</v>
      </c>
      <c r="O13" s="5"/>
      <c r="P13" s="15" t="s">
        <v>140</v>
      </c>
    </row>
    <row r="14" spans="1:16" ht="15" thickBot="1">
      <c r="A14" s="17"/>
      <c r="B14" s="10" t="s">
        <v>141</v>
      </c>
      <c r="C14" s="11">
        <v>3827.86</v>
      </c>
      <c r="D14" s="10">
        <v>2023</v>
      </c>
      <c r="E14" s="10"/>
      <c r="F14" s="10" t="s">
        <v>142</v>
      </c>
      <c r="G14" s="12" t="s">
        <v>118</v>
      </c>
      <c r="H14" s="12" t="s">
        <v>118</v>
      </c>
      <c r="I14" s="12" t="s">
        <v>118</v>
      </c>
      <c r="J14" s="12" t="s">
        <v>118</v>
      </c>
      <c r="K14" s="12" t="s">
        <v>118</v>
      </c>
      <c r="L14" s="12" t="s">
        <v>118</v>
      </c>
      <c r="M14" s="12" t="s">
        <v>118</v>
      </c>
      <c r="N14" s="12" t="s">
        <v>118</v>
      </c>
      <c r="O14" s="10"/>
      <c r="P14" s="18" t="s">
        <v>140</v>
      </c>
    </row>
    <row r="15" spans="1:16" ht="15" thickBot="1">
      <c r="A15" s="103" t="s">
        <v>143</v>
      </c>
      <c r="B15" s="104"/>
      <c r="C15" s="105">
        <f>SUM(C4:C14)</f>
        <v>6420.4400000000005</v>
      </c>
      <c r="D15" s="106"/>
      <c r="E15" s="99"/>
      <c r="F15" s="99"/>
      <c r="G15" s="100"/>
      <c r="H15" s="100"/>
      <c r="I15" s="100"/>
      <c r="J15" s="100"/>
      <c r="K15" s="100"/>
      <c r="L15" s="100"/>
      <c r="M15" s="100"/>
      <c r="N15" s="100"/>
      <c r="O15" s="99"/>
      <c r="P15" s="101"/>
    </row>
  </sheetData>
  <pageMargins left="0.7" right="0.7" top="0.75" bottom="0.75" header="0.3" footer="0.3"/>
  <pageSetup paperSize="9" orientation="portrait" r:id="rId1"/>
  <legacyDrawing r:id="rId2"/>
  <tableParts count="1">
    <tablePart r:id="rId3"/>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728E1-D269-4B9E-BE6B-84989408D458}">
  <sheetPr>
    <tabColor theme="5" tint="0.39997558519241921"/>
  </sheetPr>
  <dimension ref="A1:Q22"/>
  <sheetViews>
    <sheetView zoomScale="80" zoomScaleNormal="80" workbookViewId="0">
      <pane ySplit="1" topLeftCell="A3" activePane="bottomLeft" state="frozen"/>
      <selection pane="bottomLeft" activeCell="F4" sqref="F4"/>
    </sheetView>
  </sheetViews>
  <sheetFormatPr defaultColWidth="9.140625" defaultRowHeight="14.45"/>
  <cols>
    <col min="1" max="1" width="31.28515625" style="1" customWidth="1"/>
    <col min="2" max="2" width="33" style="1" bestFit="1" customWidth="1"/>
    <col min="3" max="3" width="12.140625" style="2" customWidth="1"/>
    <col min="4" max="4" width="14.28515625" style="1" bestFit="1" customWidth="1"/>
    <col min="5" max="5" width="47.28515625" style="1" customWidth="1"/>
    <col min="6" max="6" width="13.85546875" style="1" customWidth="1"/>
    <col min="7" max="7" width="41.28515625" style="1" customWidth="1"/>
    <col min="8" max="8" width="26.28515625" style="1" customWidth="1"/>
    <col min="9" max="9" width="39" style="1" bestFit="1" customWidth="1"/>
    <col min="10" max="11" width="33.28515625" style="1" customWidth="1"/>
    <col min="12" max="12" width="39" style="1" bestFit="1" customWidth="1"/>
    <col min="13" max="13" width="33.28515625" style="1" customWidth="1"/>
    <col min="14" max="14" width="32.28515625" style="1" customWidth="1"/>
    <col min="15" max="15" width="33.28515625" style="1" customWidth="1"/>
    <col min="16" max="16" width="30" style="1" customWidth="1"/>
    <col min="17" max="17" width="22.140625" customWidth="1"/>
  </cols>
  <sheetData>
    <row r="1" spans="1:17" s="76" customFormat="1" ht="75" customHeight="1">
      <c r="A1" s="264" t="s">
        <v>91</v>
      </c>
      <c r="B1" s="265" t="s">
        <v>92</v>
      </c>
      <c r="C1" s="266" t="s">
        <v>93</v>
      </c>
      <c r="D1" s="377" t="s">
        <v>144</v>
      </c>
      <c r="E1" s="265" t="s">
        <v>95</v>
      </c>
      <c r="F1" s="377" t="s">
        <v>145</v>
      </c>
      <c r="G1" s="265" t="s">
        <v>96</v>
      </c>
      <c r="H1" s="265" t="s">
        <v>97</v>
      </c>
      <c r="I1" s="265" t="s">
        <v>98</v>
      </c>
      <c r="J1" s="265" t="s">
        <v>99</v>
      </c>
      <c r="K1" s="265" t="s">
        <v>100</v>
      </c>
      <c r="L1" s="265" t="s">
        <v>101</v>
      </c>
      <c r="M1" s="265" t="s">
        <v>102</v>
      </c>
      <c r="N1" s="265" t="s">
        <v>103</v>
      </c>
      <c r="O1" s="265" t="s">
        <v>104</v>
      </c>
      <c r="P1" s="265" t="s">
        <v>105</v>
      </c>
      <c r="Q1" s="267" t="s">
        <v>106</v>
      </c>
    </row>
    <row r="2" spans="1:17" s="1" customFormat="1" ht="140.25" customHeight="1" thickBot="1">
      <c r="A2" s="268"/>
      <c r="B2" s="72"/>
      <c r="C2" s="73"/>
      <c r="D2" s="72"/>
      <c r="E2" s="78" t="s">
        <v>107</v>
      </c>
      <c r="F2" s="78"/>
      <c r="G2" s="77" t="s">
        <v>146</v>
      </c>
      <c r="H2" s="79" t="s">
        <v>109</v>
      </c>
      <c r="I2" s="74"/>
      <c r="J2" s="74"/>
      <c r="K2" s="74"/>
      <c r="L2" s="74"/>
      <c r="M2" s="74"/>
      <c r="N2" s="74"/>
      <c r="O2" s="269"/>
      <c r="P2" s="72"/>
      <c r="Q2" s="270"/>
    </row>
    <row r="3" spans="1:17" ht="43.5">
      <c r="A3" s="93" t="s">
        <v>110</v>
      </c>
      <c r="B3" s="81" t="s">
        <v>147</v>
      </c>
      <c r="C3" s="82">
        <f>C4+C5+C6</f>
        <v>110000</v>
      </c>
      <c r="D3" s="81"/>
      <c r="E3" s="81"/>
      <c r="F3" s="81"/>
      <c r="G3" s="409">
        <v>4</v>
      </c>
      <c r="H3" s="81"/>
      <c r="I3" s="81"/>
      <c r="J3" s="81"/>
      <c r="K3" s="81"/>
      <c r="L3" s="81"/>
      <c r="M3" s="81"/>
      <c r="N3" s="81"/>
      <c r="O3" s="81"/>
      <c r="P3" s="81"/>
      <c r="Q3" s="94"/>
    </row>
    <row r="4" spans="1:17" ht="212.25" customHeight="1">
      <c r="A4" s="5" t="s">
        <v>148</v>
      </c>
      <c r="B4" s="5" t="s">
        <v>149</v>
      </c>
      <c r="C4" s="6">
        <v>45000</v>
      </c>
      <c r="D4" s="5" t="s">
        <v>150</v>
      </c>
      <c r="E4" s="5" t="s">
        <v>151</v>
      </c>
      <c r="F4" s="5">
        <v>150</v>
      </c>
      <c r="G4" s="5" t="s">
        <v>152</v>
      </c>
      <c r="H4" s="5">
        <v>2</v>
      </c>
      <c r="I4" s="5" t="s">
        <v>116</v>
      </c>
      <c r="J4" s="5" t="s">
        <v>117</v>
      </c>
      <c r="K4" s="5" t="s">
        <v>153</v>
      </c>
      <c r="L4" s="215" t="s">
        <v>154</v>
      </c>
      <c r="M4" s="339" t="s">
        <v>155</v>
      </c>
      <c r="N4" s="339" t="s">
        <v>156</v>
      </c>
      <c r="O4" s="83" t="s">
        <v>157</v>
      </c>
      <c r="P4" s="5" t="s">
        <v>158</v>
      </c>
      <c r="Q4" s="83" t="s">
        <v>56</v>
      </c>
    </row>
    <row r="5" spans="1:17" ht="220.5" customHeight="1">
      <c r="A5" s="5"/>
      <c r="B5" s="5" t="s">
        <v>159</v>
      </c>
      <c r="C5" s="6">
        <v>15000</v>
      </c>
      <c r="D5" s="5" t="s">
        <v>150</v>
      </c>
      <c r="E5" s="5" t="s">
        <v>151</v>
      </c>
      <c r="F5" s="5" t="s">
        <v>160</v>
      </c>
      <c r="G5" s="5" t="s">
        <v>152</v>
      </c>
      <c r="H5" s="5">
        <v>3</v>
      </c>
      <c r="I5" s="5" t="s">
        <v>116</v>
      </c>
      <c r="J5" s="5" t="s">
        <v>117</v>
      </c>
      <c r="K5" s="5" t="s">
        <v>161</v>
      </c>
      <c r="L5" s="215" t="s">
        <v>154</v>
      </c>
      <c r="M5" s="83" t="s">
        <v>155</v>
      </c>
      <c r="N5" s="83" t="s">
        <v>156</v>
      </c>
      <c r="O5" s="83" t="s">
        <v>157</v>
      </c>
      <c r="P5" s="5" t="s">
        <v>158</v>
      </c>
      <c r="Q5" s="83" t="s">
        <v>56</v>
      </c>
    </row>
    <row r="6" spans="1:17">
      <c r="A6" s="5"/>
      <c r="B6" s="5" t="s">
        <v>162</v>
      </c>
      <c r="C6" s="430">
        <v>50000</v>
      </c>
      <c r="D6" s="5"/>
      <c r="E6" s="5"/>
      <c r="F6" s="5" t="s">
        <v>160</v>
      </c>
      <c r="G6" s="5"/>
      <c r="H6" s="8"/>
      <c r="I6" s="8"/>
      <c r="J6" s="8"/>
      <c r="K6" s="8"/>
      <c r="L6" s="8"/>
      <c r="M6" s="8"/>
      <c r="N6" s="8"/>
      <c r="O6" s="8"/>
      <c r="P6" s="5"/>
      <c r="Q6" s="83" t="s">
        <v>163</v>
      </c>
    </row>
    <row r="7" spans="1:17" ht="57.95">
      <c r="A7" s="93" t="s">
        <v>122</v>
      </c>
      <c r="B7" s="81" t="s">
        <v>147</v>
      </c>
      <c r="C7" s="82">
        <f>C8+C9</f>
        <v>50000</v>
      </c>
      <c r="D7" s="81"/>
      <c r="E7" s="81"/>
      <c r="F7" s="81"/>
      <c r="G7" s="410">
        <v>4</v>
      </c>
      <c r="H7" s="81"/>
      <c r="I7" s="346"/>
      <c r="J7" s="346"/>
      <c r="K7" s="346"/>
      <c r="L7" s="346"/>
      <c r="M7" s="346"/>
      <c r="N7" s="346"/>
      <c r="O7" s="346"/>
      <c r="P7" s="346"/>
      <c r="Q7" s="94"/>
    </row>
    <row r="8" spans="1:17" ht="130.5">
      <c r="A8" s="7" t="s">
        <v>148</v>
      </c>
      <c r="B8" s="5" t="s">
        <v>164</v>
      </c>
      <c r="C8" s="6">
        <v>10000</v>
      </c>
      <c r="D8" s="5" t="s">
        <v>150</v>
      </c>
      <c r="E8" s="5" t="s">
        <v>151</v>
      </c>
      <c r="F8" s="5">
        <v>20</v>
      </c>
      <c r="G8" s="5" t="s">
        <v>165</v>
      </c>
      <c r="H8" s="341">
        <v>2</v>
      </c>
      <c r="I8" s="5" t="s">
        <v>116</v>
      </c>
      <c r="J8" s="5" t="s">
        <v>117</v>
      </c>
      <c r="K8" s="136" t="s">
        <v>118</v>
      </c>
      <c r="L8" s="136" t="s">
        <v>118</v>
      </c>
      <c r="M8" s="136" t="s">
        <v>118</v>
      </c>
      <c r="N8" s="136" t="s">
        <v>118</v>
      </c>
      <c r="O8" s="339" t="s">
        <v>157</v>
      </c>
      <c r="P8" s="5" t="s">
        <v>166</v>
      </c>
      <c r="Q8" s="343" t="s">
        <v>167</v>
      </c>
    </row>
    <row r="9" spans="1:17" ht="57.95">
      <c r="A9" s="7"/>
      <c r="B9" s="5" t="s">
        <v>168</v>
      </c>
      <c r="C9" s="430">
        <v>40000</v>
      </c>
      <c r="D9" s="5"/>
      <c r="E9" s="5"/>
      <c r="F9" s="5" t="s">
        <v>160</v>
      </c>
      <c r="G9" s="5"/>
      <c r="H9" s="16"/>
      <c r="I9" s="8"/>
      <c r="J9" s="8"/>
      <c r="K9" s="8"/>
      <c r="L9" s="8"/>
      <c r="M9" s="8"/>
      <c r="N9" s="8"/>
      <c r="O9" s="8"/>
      <c r="P9" s="433" t="s">
        <v>169</v>
      </c>
      <c r="Q9" s="343" t="s">
        <v>167</v>
      </c>
    </row>
    <row r="10" spans="1:17" ht="46.5" customHeight="1">
      <c r="A10" s="93" t="s">
        <v>127</v>
      </c>
      <c r="B10" s="81" t="s">
        <v>147</v>
      </c>
      <c r="C10" s="82">
        <f>C11+C12</f>
        <v>4829</v>
      </c>
      <c r="D10" s="81"/>
      <c r="E10" s="81"/>
      <c r="F10" s="81"/>
      <c r="G10" s="410">
        <v>4</v>
      </c>
      <c r="H10" s="342"/>
      <c r="I10" s="4"/>
      <c r="J10" s="4"/>
      <c r="K10" s="4"/>
      <c r="L10" s="4"/>
      <c r="M10" s="4"/>
      <c r="N10" s="4"/>
      <c r="O10" s="4"/>
      <c r="P10" s="4"/>
      <c r="Q10" s="344"/>
    </row>
    <row r="11" spans="1:17" ht="43.5">
      <c r="A11" s="260" t="s">
        <v>148</v>
      </c>
      <c r="B11" s="338" t="s">
        <v>128</v>
      </c>
      <c r="C11" s="6">
        <v>4000</v>
      </c>
      <c r="D11" s="5" t="s">
        <v>150</v>
      </c>
      <c r="E11" s="133">
        <v>6</v>
      </c>
      <c r="F11" s="340" t="s">
        <v>160</v>
      </c>
      <c r="G11" s="5" t="s">
        <v>170</v>
      </c>
      <c r="H11" s="341">
        <v>2</v>
      </c>
      <c r="I11" s="136" t="s">
        <v>118</v>
      </c>
      <c r="J11" s="136" t="s">
        <v>118</v>
      </c>
      <c r="K11" s="136" t="s">
        <v>118</v>
      </c>
      <c r="L11" s="136" t="s">
        <v>118</v>
      </c>
      <c r="M11" s="136" t="s">
        <v>118</v>
      </c>
      <c r="N11" s="136" t="s">
        <v>118</v>
      </c>
      <c r="O11" s="136" t="s">
        <v>118</v>
      </c>
      <c r="P11" s="136" t="s">
        <v>118</v>
      </c>
      <c r="Q11" s="345" t="s">
        <v>56</v>
      </c>
    </row>
    <row r="12" spans="1:17">
      <c r="A12" s="262"/>
      <c r="B12" s="5" t="s">
        <v>162</v>
      </c>
      <c r="C12" s="430">
        <v>829</v>
      </c>
      <c r="D12" s="5"/>
      <c r="E12" s="5"/>
      <c r="F12" s="5" t="s">
        <v>160</v>
      </c>
      <c r="G12" s="5"/>
      <c r="H12" s="8"/>
      <c r="I12" s="127"/>
      <c r="J12" s="127"/>
      <c r="K12" s="127"/>
      <c r="L12" s="127"/>
      <c r="M12" s="127"/>
      <c r="N12" s="127"/>
      <c r="O12" s="127"/>
      <c r="P12" s="347"/>
      <c r="Q12" s="261"/>
    </row>
    <row r="13" spans="1:17" ht="72.599999999999994">
      <c r="A13" s="93" t="s">
        <v>130</v>
      </c>
      <c r="B13" s="81" t="s">
        <v>147</v>
      </c>
      <c r="C13" s="82">
        <f>C14+C15</f>
        <v>4829</v>
      </c>
      <c r="D13" s="81"/>
      <c r="E13" s="81"/>
      <c r="F13" s="81"/>
      <c r="G13" s="410">
        <v>4</v>
      </c>
      <c r="H13" s="259"/>
      <c r="I13" s="259"/>
      <c r="J13" s="259"/>
      <c r="K13" s="259"/>
      <c r="L13" s="259"/>
      <c r="M13" s="259"/>
      <c r="N13" s="259"/>
      <c r="O13" s="259"/>
      <c r="P13" s="81"/>
      <c r="Q13" s="94"/>
    </row>
    <row r="14" spans="1:17" ht="215.25" customHeight="1">
      <c r="A14" s="262" t="s">
        <v>148</v>
      </c>
      <c r="B14" s="5" t="s">
        <v>171</v>
      </c>
      <c r="C14" s="84">
        <v>4000</v>
      </c>
      <c r="D14" s="5" t="s">
        <v>150</v>
      </c>
      <c r="E14" s="5" t="s">
        <v>151</v>
      </c>
      <c r="F14" s="5">
        <v>20</v>
      </c>
      <c r="G14" s="7" t="s">
        <v>172</v>
      </c>
      <c r="H14" s="8">
        <v>2</v>
      </c>
      <c r="I14" s="5" t="s">
        <v>116</v>
      </c>
      <c r="J14" s="5" t="s">
        <v>117</v>
      </c>
      <c r="K14" s="5" t="s">
        <v>161</v>
      </c>
      <c r="L14" s="215" t="s">
        <v>154</v>
      </c>
      <c r="M14" s="339" t="s">
        <v>155</v>
      </c>
      <c r="N14" s="339" t="s">
        <v>156</v>
      </c>
      <c r="O14" s="339" t="s">
        <v>157</v>
      </c>
      <c r="P14" s="5" t="s">
        <v>158</v>
      </c>
      <c r="Q14" s="83" t="s">
        <v>56</v>
      </c>
    </row>
    <row r="15" spans="1:17">
      <c r="A15" s="260"/>
      <c r="B15" s="7" t="s">
        <v>162</v>
      </c>
      <c r="C15" s="430">
        <v>829</v>
      </c>
      <c r="D15" s="5" t="s">
        <v>150</v>
      </c>
      <c r="E15" s="5"/>
      <c r="F15" s="5" t="s">
        <v>160</v>
      </c>
      <c r="G15" s="7"/>
      <c r="H15" s="5"/>
      <c r="I15" s="5"/>
      <c r="J15" s="5"/>
      <c r="K15" s="5"/>
      <c r="L15" s="5"/>
      <c r="M15" s="5"/>
      <c r="N15" s="5"/>
      <c r="O15" s="5"/>
      <c r="P15" s="7"/>
      <c r="Q15" s="83" t="s">
        <v>163</v>
      </c>
    </row>
    <row r="16" spans="1:17">
      <c r="A16" s="263" t="s">
        <v>173</v>
      </c>
      <c r="B16" s="81" t="s">
        <v>147</v>
      </c>
      <c r="C16" s="82">
        <f>C18+C17</f>
        <v>15748.699999999999</v>
      </c>
      <c r="D16" s="81"/>
      <c r="E16" s="81"/>
      <c r="F16" s="81"/>
      <c r="G16" s="81"/>
      <c r="H16" s="81"/>
      <c r="I16" s="81"/>
      <c r="J16" s="81"/>
      <c r="K16" s="81"/>
      <c r="L16" s="81"/>
      <c r="M16" s="81"/>
      <c r="N16" s="81"/>
      <c r="O16" s="81"/>
      <c r="P16" s="81"/>
      <c r="Q16" s="94"/>
    </row>
    <row r="17" spans="1:17" ht="29.1">
      <c r="A17" s="14"/>
      <c r="B17" s="5" t="s">
        <v>135</v>
      </c>
      <c r="C17" s="430">
        <v>2000</v>
      </c>
      <c r="D17" s="5"/>
      <c r="E17" s="5"/>
      <c r="F17" s="5" t="s">
        <v>160</v>
      </c>
      <c r="G17" s="5" t="s">
        <v>136</v>
      </c>
      <c r="H17" s="8"/>
      <c r="I17" s="8" t="s">
        <v>118</v>
      </c>
      <c r="J17" s="8" t="s">
        <v>118</v>
      </c>
      <c r="K17" s="8" t="s">
        <v>118</v>
      </c>
      <c r="L17" s="8" t="s">
        <v>118</v>
      </c>
      <c r="M17" s="8" t="s">
        <v>118</v>
      </c>
      <c r="N17" s="8" t="s">
        <v>118</v>
      </c>
      <c r="O17" s="8" t="s">
        <v>118</v>
      </c>
      <c r="P17" s="5" t="s">
        <v>174</v>
      </c>
      <c r="Q17" s="15" t="s">
        <v>163</v>
      </c>
    </row>
    <row r="18" spans="1:17" ht="15" thickBot="1">
      <c r="A18" s="14"/>
      <c r="B18" s="5" t="s">
        <v>138</v>
      </c>
      <c r="C18" s="430">
        <f>(C6+C9+C15+C12)*0.15</f>
        <v>13748.699999999999</v>
      </c>
      <c r="D18" s="5"/>
      <c r="E18" s="5"/>
      <c r="F18" s="5" t="s">
        <v>160</v>
      </c>
      <c r="G18" s="5" t="s">
        <v>139</v>
      </c>
      <c r="H18" s="8"/>
      <c r="I18" s="8" t="s">
        <v>118</v>
      </c>
      <c r="J18" s="8" t="s">
        <v>118</v>
      </c>
      <c r="K18" s="8" t="s">
        <v>118</v>
      </c>
      <c r="L18" s="8" t="s">
        <v>118</v>
      </c>
      <c r="M18" s="8" t="s">
        <v>118</v>
      </c>
      <c r="N18" s="8" t="s">
        <v>118</v>
      </c>
      <c r="O18" s="8" t="s">
        <v>118</v>
      </c>
      <c r="P18" s="5"/>
      <c r="Q18" s="15" t="s">
        <v>175</v>
      </c>
    </row>
    <row r="19" spans="1:17" ht="15" thickBot="1">
      <c r="A19" s="103" t="s">
        <v>143</v>
      </c>
      <c r="B19" s="104"/>
      <c r="C19" s="105">
        <f>C16+C13+C10+C7+C3</f>
        <v>185406.7</v>
      </c>
      <c r="D19" s="106"/>
      <c r="E19" s="99"/>
      <c r="F19" s="99"/>
      <c r="G19" s="99"/>
      <c r="H19" s="100"/>
      <c r="I19" s="100"/>
      <c r="J19" s="100"/>
      <c r="K19" s="100"/>
      <c r="L19" s="100"/>
      <c r="M19" s="100"/>
      <c r="N19" s="100"/>
      <c r="O19" s="100"/>
      <c r="P19" s="99"/>
      <c r="Q19" s="101"/>
    </row>
    <row r="22" spans="1:17">
      <c r="E22" s="2"/>
    </row>
  </sheetData>
  <dataConsolidate/>
  <phoneticPr fontId="3" type="noConversion"/>
  <dataValidations count="5">
    <dataValidation type="list" allowBlank="1" showInputMessage="1" showErrorMessage="1" sqref="H14:H15 H8:H9 H11:H12 H4:H6" xr:uid="{EAB285FA-558D-42DD-ABC7-D9A946432D89}">
      <formula1>"1,2,3,1 2,1 3, 2 3, 1 2 3"</formula1>
    </dataValidation>
    <dataValidation type="list" allowBlank="1" showInputMessage="1" showErrorMessage="1" sqref="A4:A6 A8:A9 A11:A12 A14:A15" xr:uid="{0A668903-7278-4481-B2FC-7ADF543AED86}">
      <formula1>"digilahendused igas eluvaldkonnas, tervisetehnoloogiad ja -teenused, kohalike ressursside väärindamine, nutikad ja kestlikud energialahendused, kõik TAIE valdkonnad"</formula1>
    </dataValidation>
    <dataValidation type="list" allowBlank="1" showInputMessage="1" showErrorMessage="1" sqref="D4:D6 D8:D9 D11:D12 D14:D15" xr:uid="{A8929D95-28CC-4956-B7A0-1FC802021FEB}">
      <formula1>"uus, jätkuv, lõppev"</formula1>
    </dataValidation>
    <dataValidation type="list" allowBlank="1" showInputMessage="1" showErrorMessage="1" sqref="G3 G7 G10 G13" xr:uid="{D39664C2-5F5B-4CD4-B63E-D68BD262B029}">
      <formula1>"1,2,3,1 2,1 3, 2 3, 1 2 3, 4"</formula1>
    </dataValidation>
    <dataValidation type="list" allowBlank="1" showInputMessage="1" showErrorMessage="1" sqref="H17" xr:uid="{28CE7C43-B3D8-42CC-BEE5-A3E65D6E39D3}">
      <formula1>"1, 2, 3, 1,2, 1,3, 2,3, 1,2,3"</formula1>
    </dataValidation>
  </dataValidations>
  <pageMargins left="0.7" right="0.7" top="0.75" bottom="0.75" header="0.3" footer="0.3"/>
  <pageSetup paperSize="9" orientation="portrait" r:id="rId1"/>
  <legacyDrawing r:id="rId2"/>
  <tableParts count="1">
    <tablePart r:id="rId3"/>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D3F5A-E42B-424F-B498-28179BB103D8}">
  <dimension ref="A1:P36"/>
  <sheetViews>
    <sheetView zoomScale="120" zoomScaleNormal="120" workbookViewId="0">
      <pane ySplit="1" topLeftCell="A2" activePane="bottomLeft" state="frozen"/>
      <selection pane="bottomLeft" activeCell="B54" sqref="B54"/>
    </sheetView>
  </sheetViews>
  <sheetFormatPr defaultColWidth="9.140625" defaultRowHeight="14.45"/>
  <cols>
    <col min="1" max="1" width="27.28515625" style="1" customWidth="1"/>
    <col min="2" max="2" width="60.28515625" style="1" customWidth="1"/>
    <col min="3" max="3" width="18.28515625" style="2" customWidth="1"/>
    <col min="4" max="4" width="14.28515625" style="1" customWidth="1"/>
    <col min="5" max="5" width="42.28515625" style="29" customWidth="1"/>
    <col min="6" max="6" width="46" style="1" customWidth="1"/>
    <col min="7" max="7" width="29.28515625" style="1" customWidth="1"/>
    <col min="8" max="15" width="34.28515625" style="1" customWidth="1"/>
    <col min="16" max="16" width="21.28515625" customWidth="1"/>
  </cols>
  <sheetData>
    <row r="1" spans="1:16" s="1" customFormat="1" ht="43.5">
      <c r="A1" s="37" t="s">
        <v>176</v>
      </c>
      <c r="B1" s="38" t="s">
        <v>92</v>
      </c>
      <c r="C1" s="39" t="s">
        <v>93</v>
      </c>
      <c r="D1" s="38" t="s">
        <v>94</v>
      </c>
      <c r="E1" s="40" t="s">
        <v>95</v>
      </c>
      <c r="F1" s="38" t="s">
        <v>96</v>
      </c>
      <c r="G1" s="38" t="s">
        <v>97</v>
      </c>
      <c r="H1" s="38" t="s">
        <v>98</v>
      </c>
      <c r="I1" s="38" t="s">
        <v>99</v>
      </c>
      <c r="J1" s="38" t="s">
        <v>100</v>
      </c>
      <c r="K1" s="38" t="s">
        <v>101</v>
      </c>
      <c r="L1" s="38" t="s">
        <v>102</v>
      </c>
      <c r="M1" s="38" t="s">
        <v>103</v>
      </c>
      <c r="N1" s="38" t="s">
        <v>104</v>
      </c>
      <c r="O1" s="38" t="s">
        <v>105</v>
      </c>
      <c r="P1" s="41" t="s">
        <v>106</v>
      </c>
    </row>
    <row r="2" spans="1:16" s="1" customFormat="1" ht="165.75" customHeight="1" thickBot="1">
      <c r="A2" s="60"/>
      <c r="B2" s="61"/>
      <c r="C2" s="62"/>
      <c r="D2" s="61"/>
      <c r="E2" s="63" t="s">
        <v>107</v>
      </c>
      <c r="F2" s="64" t="s">
        <v>177</v>
      </c>
      <c r="G2" s="64" t="s">
        <v>178</v>
      </c>
      <c r="H2" s="61"/>
      <c r="I2" s="61"/>
      <c r="J2" s="61"/>
      <c r="K2" s="61"/>
      <c r="L2" s="61"/>
      <c r="M2" s="61"/>
      <c r="N2" s="98"/>
      <c r="O2" s="61"/>
      <c r="P2" s="65"/>
    </row>
    <row r="3" spans="1:16" s="3" customFormat="1">
      <c r="A3" s="54" t="s">
        <v>179</v>
      </c>
      <c r="B3" s="50"/>
      <c r="C3" s="172"/>
      <c r="D3" s="50"/>
      <c r="E3" s="66" t="s">
        <v>180</v>
      </c>
      <c r="F3" s="50" t="s">
        <v>181</v>
      </c>
      <c r="G3" s="50"/>
      <c r="H3" s="50"/>
      <c r="I3" s="50"/>
      <c r="J3" s="50"/>
      <c r="K3" s="50"/>
      <c r="L3" s="50"/>
      <c r="M3" s="50"/>
      <c r="N3" s="50"/>
      <c r="O3" s="50"/>
      <c r="P3" s="53"/>
    </row>
    <row r="4" spans="1:16" ht="229.5" customHeight="1">
      <c r="A4" s="44"/>
      <c r="B4" s="158" t="s">
        <v>182</v>
      </c>
      <c r="C4" s="159">
        <v>20000</v>
      </c>
      <c r="D4" s="171" t="s">
        <v>183</v>
      </c>
      <c r="E4" s="156" t="s">
        <v>184</v>
      </c>
      <c r="F4" s="48" t="s">
        <v>185</v>
      </c>
      <c r="G4" s="307" t="s">
        <v>186</v>
      </c>
      <c r="H4" s="67" t="s">
        <v>187</v>
      </c>
      <c r="I4" s="169" t="s">
        <v>188</v>
      </c>
      <c r="J4" s="67" t="s">
        <v>189</v>
      </c>
      <c r="K4" s="67" t="s">
        <v>190</v>
      </c>
      <c r="L4" s="169" t="s">
        <v>191</v>
      </c>
      <c r="M4" s="169" t="s">
        <v>192</v>
      </c>
      <c r="N4" s="169" t="s">
        <v>193</v>
      </c>
      <c r="O4" s="10" t="s">
        <v>194</v>
      </c>
      <c r="P4" s="49" t="s">
        <v>195</v>
      </c>
    </row>
    <row r="5" spans="1:16" ht="229.5" customHeight="1">
      <c r="A5" s="140"/>
      <c r="B5" s="158" t="s">
        <v>196</v>
      </c>
      <c r="C5" s="157">
        <v>10000</v>
      </c>
      <c r="D5" s="308" t="s">
        <v>197</v>
      </c>
      <c r="E5" s="170" t="s">
        <v>184</v>
      </c>
      <c r="F5" s="309" t="s">
        <v>198</v>
      </c>
      <c r="G5" s="307" t="s">
        <v>186</v>
      </c>
      <c r="H5" s="5" t="s">
        <v>199</v>
      </c>
      <c r="I5" s="45" t="s">
        <v>200</v>
      </c>
      <c r="J5" s="162" t="s">
        <v>189</v>
      </c>
      <c r="K5" s="164" t="s">
        <v>118</v>
      </c>
      <c r="L5" s="160" t="s">
        <v>191</v>
      </c>
      <c r="M5" s="160" t="s">
        <v>118</v>
      </c>
      <c r="N5" s="160" t="s">
        <v>193</v>
      </c>
      <c r="O5" s="163"/>
      <c r="P5" s="167" t="s">
        <v>201</v>
      </c>
    </row>
    <row r="6" spans="1:16" ht="229.5" customHeight="1">
      <c r="A6" s="140"/>
      <c r="B6" s="158" t="s">
        <v>202</v>
      </c>
      <c r="C6" s="173">
        <v>36000</v>
      </c>
      <c r="D6" s="308" t="s">
        <v>197</v>
      </c>
      <c r="E6" s="170" t="s">
        <v>184</v>
      </c>
      <c r="F6" s="309" t="s">
        <v>203</v>
      </c>
      <c r="G6" s="307" t="s">
        <v>186</v>
      </c>
      <c r="H6" s="67" t="s">
        <v>204</v>
      </c>
      <c r="I6" s="143" t="s">
        <v>205</v>
      </c>
      <c r="J6" s="143" t="s">
        <v>189</v>
      </c>
      <c r="K6" s="164" t="s">
        <v>206</v>
      </c>
      <c r="L6" s="160" t="s">
        <v>191</v>
      </c>
      <c r="M6" s="160" t="s">
        <v>207</v>
      </c>
      <c r="N6" s="160" t="s">
        <v>193</v>
      </c>
      <c r="O6" s="163"/>
      <c r="P6" s="167" t="s">
        <v>208</v>
      </c>
    </row>
    <row r="7" spans="1:16" ht="123.75" customHeight="1">
      <c r="A7" s="140"/>
      <c r="B7" s="158" t="s">
        <v>209</v>
      </c>
      <c r="C7" s="157">
        <v>15250</v>
      </c>
      <c r="D7" s="308" t="s">
        <v>197</v>
      </c>
      <c r="E7" s="155" t="s">
        <v>184</v>
      </c>
      <c r="F7" s="309" t="s">
        <v>210</v>
      </c>
      <c r="G7" s="307" t="s">
        <v>186</v>
      </c>
      <c r="H7" s="161" t="s">
        <v>211</v>
      </c>
      <c r="I7" s="160" t="s">
        <v>205</v>
      </c>
      <c r="J7" s="160" t="s">
        <v>189</v>
      </c>
      <c r="K7" s="165" t="s">
        <v>212</v>
      </c>
      <c r="L7" s="160" t="s">
        <v>191</v>
      </c>
      <c r="M7" s="160" t="s">
        <v>207</v>
      </c>
      <c r="N7" s="160" t="s">
        <v>193</v>
      </c>
      <c r="O7" s="163"/>
      <c r="P7" s="167" t="s">
        <v>208</v>
      </c>
    </row>
    <row r="8" spans="1:16" ht="229.5" customHeight="1">
      <c r="A8" s="140"/>
      <c r="B8" s="48" t="s">
        <v>213</v>
      </c>
      <c r="C8" s="152">
        <v>700000</v>
      </c>
      <c r="D8" s="8" t="s">
        <v>197</v>
      </c>
      <c r="E8" s="142" t="s">
        <v>184</v>
      </c>
      <c r="F8" s="48" t="s">
        <v>203</v>
      </c>
      <c r="G8" s="307" t="s">
        <v>186</v>
      </c>
      <c r="H8" s="161" t="s">
        <v>204</v>
      </c>
      <c r="I8" s="160" t="s">
        <v>205</v>
      </c>
      <c r="J8" s="160" t="s">
        <v>189</v>
      </c>
      <c r="K8" s="166" t="s">
        <v>206</v>
      </c>
      <c r="L8" s="160" t="s">
        <v>191</v>
      </c>
      <c r="M8" s="160" t="s">
        <v>207</v>
      </c>
      <c r="N8" s="160" t="s">
        <v>193</v>
      </c>
      <c r="O8" s="163"/>
      <c r="P8" s="168" t="s">
        <v>214</v>
      </c>
    </row>
    <row r="9" spans="1:16" ht="297" customHeight="1">
      <c r="A9" s="140"/>
      <c r="B9" s="310" t="s">
        <v>215</v>
      </c>
      <c r="C9" s="152">
        <v>66500</v>
      </c>
      <c r="D9" s="308" t="s">
        <v>197</v>
      </c>
      <c r="E9" s="170" t="s">
        <v>184</v>
      </c>
      <c r="F9" s="309" t="s">
        <v>203</v>
      </c>
      <c r="G9" s="307" t="s">
        <v>186</v>
      </c>
      <c r="H9" s="67" t="s">
        <v>204</v>
      </c>
      <c r="I9" s="143" t="s">
        <v>205</v>
      </c>
      <c r="J9" s="143" t="s">
        <v>189</v>
      </c>
      <c r="K9" s="164" t="s">
        <v>206</v>
      </c>
      <c r="L9" s="160" t="s">
        <v>191</v>
      </c>
      <c r="M9" s="160" t="s">
        <v>207</v>
      </c>
      <c r="N9" s="160" t="s">
        <v>193</v>
      </c>
      <c r="O9" s="163"/>
      <c r="P9" s="168" t="s">
        <v>216</v>
      </c>
    </row>
    <row r="10" spans="1:16" ht="115.5" customHeight="1">
      <c r="A10" s="140"/>
      <c r="B10" s="310" t="s">
        <v>217</v>
      </c>
      <c r="C10" s="152">
        <v>15250</v>
      </c>
      <c r="D10" s="308" t="s">
        <v>197</v>
      </c>
      <c r="E10" s="155" t="s">
        <v>184</v>
      </c>
      <c r="F10" s="309" t="s">
        <v>210</v>
      </c>
      <c r="G10" s="307" t="s">
        <v>186</v>
      </c>
      <c r="H10" s="161" t="s">
        <v>211</v>
      </c>
      <c r="I10" s="160" t="s">
        <v>205</v>
      </c>
      <c r="J10" s="160" t="s">
        <v>189</v>
      </c>
      <c r="K10" s="165" t="s">
        <v>212</v>
      </c>
      <c r="L10" s="160" t="s">
        <v>191</v>
      </c>
      <c r="M10" s="160" t="s">
        <v>207</v>
      </c>
      <c r="N10" s="160" t="s">
        <v>193</v>
      </c>
      <c r="O10" s="163"/>
      <c r="P10" s="168" t="s">
        <v>216</v>
      </c>
    </row>
    <row r="11" spans="1:16" ht="115.5" customHeight="1">
      <c r="A11" s="140"/>
      <c r="B11" s="310" t="s">
        <v>218</v>
      </c>
      <c r="C11" s="157">
        <v>10000</v>
      </c>
      <c r="D11" s="308" t="s">
        <v>197</v>
      </c>
      <c r="E11" s="170" t="s">
        <v>184</v>
      </c>
      <c r="F11" s="309" t="s">
        <v>198</v>
      </c>
      <c r="G11" s="307" t="s">
        <v>186</v>
      </c>
      <c r="H11" s="5" t="s">
        <v>199</v>
      </c>
      <c r="I11" s="45" t="s">
        <v>200</v>
      </c>
      <c r="J11" s="162" t="s">
        <v>189</v>
      </c>
      <c r="K11" s="164" t="s">
        <v>118</v>
      </c>
      <c r="L11" s="160" t="s">
        <v>191</v>
      </c>
      <c r="M11" s="160" t="s">
        <v>118</v>
      </c>
      <c r="N11" s="160" t="s">
        <v>193</v>
      </c>
      <c r="O11" s="163"/>
      <c r="P11" s="168" t="s">
        <v>216</v>
      </c>
    </row>
    <row r="12" spans="1:16" s="3" customFormat="1">
      <c r="A12" s="54" t="s">
        <v>219</v>
      </c>
      <c r="B12" s="50"/>
      <c r="C12" s="51"/>
      <c r="D12" s="50"/>
      <c r="E12" s="52"/>
      <c r="F12" s="50" t="s">
        <v>181</v>
      </c>
      <c r="G12" s="50"/>
      <c r="H12" s="50"/>
      <c r="I12" s="81"/>
      <c r="J12" s="81"/>
      <c r="K12" s="50"/>
      <c r="L12" s="81"/>
      <c r="M12" s="81"/>
      <c r="N12" s="81"/>
      <c r="O12" s="81"/>
      <c r="P12" s="53"/>
    </row>
    <row r="13" spans="1:16" ht="289.5" customHeight="1">
      <c r="A13" s="44"/>
      <c r="B13" s="57" t="s">
        <v>220</v>
      </c>
      <c r="C13" s="46">
        <v>300000</v>
      </c>
      <c r="D13" s="45" t="s">
        <v>197</v>
      </c>
      <c r="E13" s="134" t="s">
        <v>184</v>
      </c>
      <c r="F13" s="48" t="s">
        <v>221</v>
      </c>
      <c r="G13" s="58" t="s">
        <v>222</v>
      </c>
      <c r="H13" s="59" t="s">
        <v>223</v>
      </c>
      <c r="I13" s="59" t="s">
        <v>224</v>
      </c>
      <c r="J13" s="59" t="s">
        <v>189</v>
      </c>
      <c r="K13" s="59" t="s">
        <v>225</v>
      </c>
      <c r="L13" s="59" t="s">
        <v>226</v>
      </c>
      <c r="M13" s="59" t="s">
        <v>227</v>
      </c>
      <c r="N13" s="59" t="s">
        <v>228</v>
      </c>
      <c r="O13" s="45" t="s">
        <v>229</v>
      </c>
      <c r="P13" s="49" t="s">
        <v>230</v>
      </c>
    </row>
    <row r="14" spans="1:16" s="3" customFormat="1">
      <c r="A14" s="54" t="s">
        <v>231</v>
      </c>
      <c r="B14" s="50"/>
      <c r="C14" s="51"/>
      <c r="D14" s="50"/>
      <c r="E14" s="52"/>
      <c r="F14" s="50" t="s">
        <v>181</v>
      </c>
      <c r="G14" s="50"/>
      <c r="H14" s="50"/>
      <c r="I14" s="50"/>
      <c r="J14" s="50"/>
      <c r="K14" s="50"/>
      <c r="L14" s="50"/>
      <c r="M14" s="50"/>
      <c r="N14" s="50"/>
      <c r="O14" s="50"/>
      <c r="P14" s="53"/>
    </row>
    <row r="15" spans="1:16" ht="275.45">
      <c r="A15" s="42"/>
      <c r="B15" s="25" t="s">
        <v>232</v>
      </c>
      <c r="C15" s="6">
        <v>2840000</v>
      </c>
      <c r="D15" s="5" t="s">
        <v>197</v>
      </c>
      <c r="E15" s="311" t="s">
        <v>184</v>
      </c>
      <c r="F15" s="8" t="s">
        <v>233</v>
      </c>
      <c r="G15" s="23" t="s">
        <v>222</v>
      </c>
      <c r="H15" s="5" t="s">
        <v>199</v>
      </c>
      <c r="I15" s="5" t="s">
        <v>234</v>
      </c>
      <c r="J15" s="67" t="s">
        <v>189</v>
      </c>
      <c r="K15" s="5" t="s">
        <v>235</v>
      </c>
      <c r="L15" s="5" t="s">
        <v>118</v>
      </c>
      <c r="M15" s="5" t="s">
        <v>118</v>
      </c>
      <c r="N15" s="5" t="s">
        <v>236</v>
      </c>
      <c r="O15" s="5"/>
      <c r="P15" s="43" t="s">
        <v>237</v>
      </c>
    </row>
    <row r="16" spans="1:16" ht="174">
      <c r="A16" s="42"/>
      <c r="B16" s="5" t="s">
        <v>238</v>
      </c>
      <c r="C16" s="6">
        <v>1200000</v>
      </c>
      <c r="D16" s="5" t="s">
        <v>197</v>
      </c>
      <c r="E16" s="311" t="s">
        <v>239</v>
      </c>
      <c r="F16" s="26" t="s">
        <v>240</v>
      </c>
      <c r="G16" s="22" t="s">
        <v>222</v>
      </c>
      <c r="H16" s="24" t="s">
        <v>241</v>
      </c>
      <c r="I16" s="24" t="s">
        <v>242</v>
      </c>
      <c r="J16" s="67" t="s">
        <v>189</v>
      </c>
      <c r="K16" s="24" t="s">
        <v>243</v>
      </c>
      <c r="L16" s="24" t="s">
        <v>226</v>
      </c>
      <c r="M16" s="7" t="s">
        <v>244</v>
      </c>
      <c r="N16" s="312" t="s">
        <v>236</v>
      </c>
      <c r="O16" s="10"/>
      <c r="P16" s="183" t="s">
        <v>230</v>
      </c>
    </row>
    <row r="17" spans="1:16" ht="87">
      <c r="A17" s="44"/>
      <c r="B17" s="45" t="s">
        <v>245</v>
      </c>
      <c r="C17" s="46">
        <v>600000</v>
      </c>
      <c r="D17" s="45" t="s">
        <v>197</v>
      </c>
      <c r="E17" s="313" t="s">
        <v>246</v>
      </c>
      <c r="F17" s="139" t="s">
        <v>247</v>
      </c>
      <c r="G17" s="45" t="s">
        <v>222</v>
      </c>
      <c r="H17" s="45" t="s">
        <v>248</v>
      </c>
      <c r="I17" s="45" t="s">
        <v>200</v>
      </c>
      <c r="J17" s="45" t="s">
        <v>249</v>
      </c>
      <c r="K17" s="45" t="s">
        <v>118</v>
      </c>
      <c r="L17" s="45" t="s">
        <v>118</v>
      </c>
      <c r="M17" s="158" t="s">
        <v>250</v>
      </c>
      <c r="N17" s="163" t="s">
        <v>236</v>
      </c>
      <c r="O17" s="180" t="s">
        <v>251</v>
      </c>
      <c r="P17" s="181" t="s">
        <v>252</v>
      </c>
    </row>
    <row r="18" spans="1:16" ht="83.25" customHeight="1">
      <c r="A18" s="140"/>
      <c r="B18" s="314" t="s">
        <v>253</v>
      </c>
      <c r="C18" s="151">
        <f>12450</f>
        <v>12450</v>
      </c>
      <c r="D18" s="5" t="s">
        <v>197</v>
      </c>
      <c r="E18" s="311" t="s">
        <v>239</v>
      </c>
      <c r="F18" s="26" t="s">
        <v>254</v>
      </c>
      <c r="G18" s="22" t="s">
        <v>222</v>
      </c>
      <c r="H18" s="24" t="s">
        <v>255</v>
      </c>
      <c r="I18" s="24" t="s">
        <v>242</v>
      </c>
      <c r="J18" s="67" t="s">
        <v>189</v>
      </c>
      <c r="K18" s="24" t="s">
        <v>243</v>
      </c>
      <c r="L18" s="24" t="s">
        <v>226</v>
      </c>
      <c r="M18" s="182" t="s">
        <v>244</v>
      </c>
      <c r="N18" s="315" t="s">
        <v>236</v>
      </c>
      <c r="O18" s="180"/>
      <c r="P18" s="181" t="s">
        <v>208</v>
      </c>
    </row>
    <row r="19" spans="1:16" ht="83.25" customHeight="1">
      <c r="A19" s="140"/>
      <c r="B19" s="141" t="s">
        <v>256</v>
      </c>
      <c r="C19" s="151">
        <f>7500+7500</f>
        <v>15000</v>
      </c>
      <c r="D19" s="5" t="s">
        <v>197</v>
      </c>
      <c r="E19" s="313" t="s">
        <v>246</v>
      </c>
      <c r="F19" s="139" t="s">
        <v>257</v>
      </c>
      <c r="G19" s="45" t="s">
        <v>222</v>
      </c>
      <c r="H19" s="45" t="s">
        <v>248</v>
      </c>
      <c r="I19" s="45" t="s">
        <v>200</v>
      </c>
      <c r="J19" s="45" t="s">
        <v>249</v>
      </c>
      <c r="K19" s="45" t="s">
        <v>118</v>
      </c>
      <c r="L19" s="45" t="s">
        <v>118</v>
      </c>
      <c r="M19" s="45" t="s">
        <v>250</v>
      </c>
      <c r="N19" s="184" t="s">
        <v>236</v>
      </c>
      <c r="O19" s="185" t="s">
        <v>258</v>
      </c>
      <c r="P19" s="186" t="s">
        <v>208</v>
      </c>
    </row>
    <row r="20" spans="1:16" ht="83.25" customHeight="1">
      <c r="A20" s="140"/>
      <c r="B20" s="141" t="s">
        <v>259</v>
      </c>
      <c r="C20" s="151">
        <f>12450</f>
        <v>12450</v>
      </c>
      <c r="D20" s="5" t="s">
        <v>197</v>
      </c>
      <c r="E20" s="311" t="s">
        <v>239</v>
      </c>
      <c r="F20" s="26" t="s">
        <v>254</v>
      </c>
      <c r="G20" s="22" t="s">
        <v>222</v>
      </c>
      <c r="H20" s="24" t="s">
        <v>255</v>
      </c>
      <c r="I20" s="24" t="s">
        <v>242</v>
      </c>
      <c r="J20" s="67" t="s">
        <v>189</v>
      </c>
      <c r="K20" s="24" t="s">
        <v>243</v>
      </c>
      <c r="L20" s="24" t="s">
        <v>226</v>
      </c>
      <c r="M20" s="7" t="s">
        <v>244</v>
      </c>
      <c r="N20" s="316" t="s">
        <v>236</v>
      </c>
      <c r="O20" s="153"/>
      <c r="P20" s="154" t="s">
        <v>216</v>
      </c>
    </row>
    <row r="21" spans="1:16" ht="83.25" customHeight="1">
      <c r="A21" s="140"/>
      <c r="B21" s="141" t="s">
        <v>260</v>
      </c>
      <c r="C21" s="151">
        <f>7500+7500</f>
        <v>15000</v>
      </c>
      <c r="D21" s="5" t="s">
        <v>197</v>
      </c>
      <c r="E21" s="313" t="s">
        <v>246</v>
      </c>
      <c r="F21" s="139" t="s">
        <v>261</v>
      </c>
      <c r="G21" s="45" t="s">
        <v>222</v>
      </c>
      <c r="H21" s="45" t="s">
        <v>248</v>
      </c>
      <c r="I21" s="45" t="s">
        <v>200</v>
      </c>
      <c r="J21" s="45" t="s">
        <v>249</v>
      </c>
      <c r="K21" s="45" t="s">
        <v>118</v>
      </c>
      <c r="L21" s="45" t="s">
        <v>118</v>
      </c>
      <c r="M21" s="45" t="s">
        <v>250</v>
      </c>
      <c r="N21" s="45" t="s">
        <v>236</v>
      </c>
      <c r="O21" s="56" t="s">
        <v>258</v>
      </c>
      <c r="P21" s="154" t="s">
        <v>216</v>
      </c>
    </row>
    <row r="22" spans="1:16" s="3" customFormat="1" ht="29.1">
      <c r="A22" s="54" t="s">
        <v>262</v>
      </c>
      <c r="B22" s="50"/>
      <c r="C22" s="51"/>
      <c r="D22" s="50"/>
      <c r="E22" s="52"/>
      <c r="F22" s="50"/>
      <c r="G22" s="50"/>
      <c r="H22" s="50"/>
      <c r="I22" s="50"/>
      <c r="J22" s="50"/>
      <c r="K22" s="50"/>
      <c r="L22" s="50"/>
      <c r="M22" s="50"/>
      <c r="N22" s="50"/>
      <c r="O22" s="55"/>
      <c r="P22" s="53"/>
    </row>
    <row r="23" spans="1:16" ht="29.1">
      <c r="A23" s="42"/>
      <c r="B23" s="5" t="s">
        <v>263</v>
      </c>
      <c r="C23" s="6"/>
      <c r="D23" s="5"/>
      <c r="E23" s="27"/>
      <c r="F23" s="5"/>
      <c r="G23" s="5"/>
      <c r="H23" s="5"/>
      <c r="I23" s="5"/>
      <c r="J23" s="5"/>
      <c r="K23" s="5"/>
      <c r="L23" s="5"/>
      <c r="M23" s="5"/>
      <c r="N23" s="5"/>
      <c r="O23" s="122" t="s">
        <v>264</v>
      </c>
      <c r="P23" s="43"/>
    </row>
    <row r="24" spans="1:16">
      <c r="A24" s="42"/>
      <c r="B24" s="5" t="s">
        <v>265</v>
      </c>
      <c r="C24" s="6"/>
      <c r="D24" s="5"/>
      <c r="E24" s="27"/>
      <c r="F24" s="5"/>
      <c r="G24" s="5"/>
      <c r="H24" s="5"/>
      <c r="I24" s="5"/>
      <c r="J24" s="5"/>
      <c r="K24" s="5"/>
      <c r="L24" s="5"/>
      <c r="M24" s="5"/>
      <c r="N24" s="5"/>
      <c r="O24" s="5"/>
      <c r="P24" s="43"/>
    </row>
    <row r="25" spans="1:16" ht="15" thickBot="1">
      <c r="A25" s="44"/>
      <c r="B25" s="45" t="s">
        <v>266</v>
      </c>
      <c r="C25" s="46"/>
      <c r="D25" s="45"/>
      <c r="E25" s="47"/>
      <c r="F25" s="45"/>
      <c r="G25" s="45"/>
      <c r="H25" s="45"/>
      <c r="I25" s="45"/>
      <c r="J25" s="45"/>
      <c r="K25" s="45"/>
      <c r="L25" s="45"/>
      <c r="M25" s="45"/>
      <c r="N25" s="45"/>
      <c r="O25" s="45"/>
      <c r="P25" s="49"/>
    </row>
    <row r="26" spans="1:16" s="3" customFormat="1" ht="29.1">
      <c r="A26" s="54" t="s">
        <v>267</v>
      </c>
      <c r="B26" s="50"/>
      <c r="C26" s="51"/>
      <c r="D26" s="50"/>
      <c r="E26" s="52"/>
      <c r="F26" s="50"/>
      <c r="G26" s="50"/>
      <c r="H26" s="50"/>
      <c r="I26" s="50"/>
      <c r="J26" s="50"/>
      <c r="K26" s="50"/>
      <c r="L26" s="50"/>
      <c r="M26" s="50"/>
      <c r="N26" s="50"/>
      <c r="O26" s="55"/>
      <c r="P26" s="53"/>
    </row>
    <row r="27" spans="1:16" ht="116.45" thickBot="1">
      <c r="B27" s="144" t="s">
        <v>268</v>
      </c>
      <c r="C27" s="2">
        <v>13571</v>
      </c>
      <c r="D27" s="1" t="s">
        <v>269</v>
      </c>
      <c r="E27" s="145">
        <v>4</v>
      </c>
      <c r="F27" s="1" t="s">
        <v>270</v>
      </c>
      <c r="G27" s="1" t="s">
        <v>271</v>
      </c>
      <c r="H27" s="1" t="s">
        <v>272</v>
      </c>
      <c r="I27" s="1" t="s">
        <v>273</v>
      </c>
      <c r="K27" s="1" t="s">
        <v>274</v>
      </c>
      <c r="L27" s="1" t="s">
        <v>275</v>
      </c>
      <c r="M27" s="1" t="s">
        <v>276</v>
      </c>
      <c r="N27" s="1" t="s">
        <v>277</v>
      </c>
      <c r="P27" t="s">
        <v>278</v>
      </c>
    </row>
    <row r="28" spans="1:16" s="3" customFormat="1" ht="29.1">
      <c r="A28" s="175" t="s">
        <v>173</v>
      </c>
      <c r="B28" s="50"/>
      <c r="C28" s="51"/>
      <c r="D28" s="50"/>
      <c r="E28" s="52"/>
      <c r="F28" s="50"/>
      <c r="G28" s="50"/>
      <c r="H28" s="50"/>
      <c r="I28" s="50"/>
      <c r="J28" s="50"/>
      <c r="K28" s="50"/>
      <c r="L28" s="50"/>
      <c r="M28" s="50"/>
      <c r="N28" s="50"/>
      <c r="O28" s="50"/>
      <c r="P28" s="53"/>
    </row>
    <row r="29" spans="1:16" ht="43.5">
      <c r="A29" s="42"/>
      <c r="B29" s="136" t="s">
        <v>279</v>
      </c>
      <c r="C29" s="149">
        <f>2000+8000+6950</f>
        <v>16950</v>
      </c>
      <c r="D29" s="136">
        <v>2023</v>
      </c>
      <c r="E29" s="137" t="s">
        <v>280</v>
      </c>
      <c r="F29" s="136" t="s">
        <v>136</v>
      </c>
      <c r="G29" s="45" t="s">
        <v>222</v>
      </c>
      <c r="H29" s="8" t="s">
        <v>118</v>
      </c>
      <c r="I29" s="1" t="s">
        <v>273</v>
      </c>
      <c r="J29" s="8" t="s">
        <v>281</v>
      </c>
      <c r="K29" s="8" t="s">
        <v>118</v>
      </c>
      <c r="L29" s="8" t="s">
        <v>282</v>
      </c>
      <c r="M29" s="8" t="s">
        <v>118</v>
      </c>
      <c r="N29" s="8" t="s">
        <v>118</v>
      </c>
      <c r="O29" s="5"/>
      <c r="P29" s="43"/>
    </row>
    <row r="30" spans="1:16" ht="43.5">
      <c r="A30" s="42"/>
      <c r="B30" s="136" t="s">
        <v>138</v>
      </c>
      <c r="C30" s="149">
        <f>58170+91730+388650</f>
        <v>538550</v>
      </c>
      <c r="D30" s="136">
        <v>2023</v>
      </c>
      <c r="E30" s="138" t="s">
        <v>280</v>
      </c>
      <c r="F30" s="136" t="s">
        <v>139</v>
      </c>
      <c r="G30" s="45" t="s">
        <v>222</v>
      </c>
      <c r="H30" s="8" t="s">
        <v>118</v>
      </c>
      <c r="I30" s="1" t="s">
        <v>273</v>
      </c>
      <c r="J30" s="8"/>
      <c r="K30" s="8" t="s">
        <v>118</v>
      </c>
      <c r="L30" s="8" t="s">
        <v>118</v>
      </c>
      <c r="M30" s="8" t="s">
        <v>118</v>
      </c>
      <c r="N30" s="8" t="s">
        <v>118</v>
      </c>
      <c r="O30" s="5"/>
      <c r="P30" s="43"/>
    </row>
    <row r="31" spans="1:16" ht="57.95">
      <c r="A31" s="44"/>
      <c r="B31" s="135" t="s">
        <v>283</v>
      </c>
      <c r="C31" s="150">
        <f>387802+611532+2591000</f>
        <v>3590334</v>
      </c>
      <c r="D31" s="135">
        <v>2023</v>
      </c>
      <c r="E31" s="134" t="s">
        <v>280</v>
      </c>
      <c r="F31" s="135" t="s">
        <v>142</v>
      </c>
      <c r="G31" s="45" t="s">
        <v>222</v>
      </c>
      <c r="H31" s="48" t="s">
        <v>118</v>
      </c>
      <c r="I31" s="1" t="s">
        <v>273</v>
      </c>
      <c r="J31" s="8" t="s">
        <v>284</v>
      </c>
      <c r="K31" s="48" t="s">
        <v>118</v>
      </c>
      <c r="L31" s="48" t="s">
        <v>282</v>
      </c>
      <c r="M31" s="48" t="s">
        <v>118</v>
      </c>
      <c r="N31" s="48" t="s">
        <v>118</v>
      </c>
      <c r="O31" s="45"/>
      <c r="P31" s="49"/>
    </row>
    <row r="32" spans="1:16" ht="32.25" customHeight="1" thickBot="1">
      <c r="A32" s="176" t="s">
        <v>143</v>
      </c>
      <c r="B32" s="177"/>
      <c r="C32" s="178">
        <f>SUM(C4:C31)</f>
        <v>10027305</v>
      </c>
    </row>
    <row r="35" spans="4:5">
      <c r="D35" s="2"/>
    </row>
    <row r="36" spans="4:5">
      <c r="E36" s="146"/>
    </row>
  </sheetData>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D576E-51CF-4A8B-826E-C25E0AFC2DED}">
  <dimension ref="A1:Q32"/>
  <sheetViews>
    <sheetView zoomScale="59" zoomScaleNormal="90" workbookViewId="0">
      <selection activeCell="G10" sqref="G10"/>
    </sheetView>
  </sheetViews>
  <sheetFormatPr defaultColWidth="9.140625" defaultRowHeight="14.45"/>
  <cols>
    <col min="1" max="1" width="27.28515625" style="1" customWidth="1"/>
    <col min="2" max="2" width="66.7109375" style="1" customWidth="1"/>
    <col min="3" max="3" width="18.28515625" style="2" customWidth="1"/>
    <col min="4" max="4" width="14.28515625" style="1" customWidth="1"/>
    <col min="5" max="5" width="42.85546875" style="29" customWidth="1"/>
    <col min="6" max="6" width="14.28515625" style="29" customWidth="1"/>
    <col min="7" max="7" width="46" style="1" customWidth="1"/>
    <col min="8" max="8" width="29.28515625" style="1" customWidth="1"/>
    <col min="9" max="11" width="34.28515625" style="1" customWidth="1"/>
    <col min="12" max="12" width="46.28515625" style="1" customWidth="1"/>
    <col min="13" max="16" width="34.28515625" style="1" customWidth="1"/>
    <col min="17" max="17" width="21.28515625" customWidth="1"/>
  </cols>
  <sheetData>
    <row r="1" spans="1:17" s="1" customFormat="1" ht="43.5">
      <c r="A1" s="37" t="s">
        <v>176</v>
      </c>
      <c r="B1" s="38" t="s">
        <v>92</v>
      </c>
      <c r="C1" s="39" t="s">
        <v>93</v>
      </c>
      <c r="D1" s="377" t="s">
        <v>144</v>
      </c>
      <c r="E1" s="40" t="s">
        <v>95</v>
      </c>
      <c r="F1" s="378" t="s">
        <v>145</v>
      </c>
      <c r="G1" s="38" t="s">
        <v>96</v>
      </c>
      <c r="H1" s="38" t="s">
        <v>97</v>
      </c>
      <c r="I1" s="38" t="s">
        <v>98</v>
      </c>
      <c r="J1" s="38" t="s">
        <v>99</v>
      </c>
      <c r="K1" s="38" t="s">
        <v>100</v>
      </c>
      <c r="L1" s="38" t="s">
        <v>101</v>
      </c>
      <c r="M1" s="38" t="s">
        <v>102</v>
      </c>
      <c r="N1" s="38" t="s">
        <v>103</v>
      </c>
      <c r="O1" s="38" t="s">
        <v>104</v>
      </c>
      <c r="P1" s="38" t="s">
        <v>105</v>
      </c>
      <c r="Q1" s="41" t="s">
        <v>106</v>
      </c>
    </row>
    <row r="2" spans="1:17" s="1" customFormat="1" ht="165.75" customHeight="1">
      <c r="A2" s="60"/>
      <c r="B2" s="61"/>
      <c r="C2" s="62"/>
      <c r="D2" s="61"/>
      <c r="E2" s="63" t="s">
        <v>107</v>
      </c>
      <c r="F2" s="63"/>
      <c r="G2" s="64" t="s">
        <v>177</v>
      </c>
      <c r="H2" s="64" t="s">
        <v>178</v>
      </c>
      <c r="I2" s="61"/>
      <c r="J2" s="61"/>
      <c r="K2" s="61"/>
      <c r="L2" s="61"/>
      <c r="M2" s="61"/>
      <c r="N2" s="61"/>
      <c r="O2" s="275"/>
      <c r="P2" s="61"/>
      <c r="Q2" s="65"/>
    </row>
    <row r="3" spans="1:17" s="3" customFormat="1">
      <c r="A3" s="355" t="s">
        <v>179</v>
      </c>
      <c r="B3" s="356" t="s">
        <v>147</v>
      </c>
      <c r="C3" s="386">
        <f>SUM(C4:C9)</f>
        <v>4228928</v>
      </c>
      <c r="D3" s="356" t="s">
        <v>285</v>
      </c>
      <c r="E3" s="356"/>
      <c r="F3" s="356" t="s">
        <v>285</v>
      </c>
      <c r="G3" s="356" t="s">
        <v>286</v>
      </c>
      <c r="H3" s="356" t="s">
        <v>285</v>
      </c>
      <c r="I3" s="356" t="s">
        <v>285</v>
      </c>
      <c r="J3" s="356" t="s">
        <v>285</v>
      </c>
      <c r="K3" s="356" t="s">
        <v>285</v>
      </c>
      <c r="L3" s="356" t="s">
        <v>285</v>
      </c>
      <c r="M3" s="356" t="s">
        <v>285</v>
      </c>
      <c r="N3" s="356" t="s">
        <v>285</v>
      </c>
      <c r="O3" s="356" t="s">
        <v>285</v>
      </c>
      <c r="P3" s="356" t="s">
        <v>285</v>
      </c>
      <c r="Q3" s="357" t="s">
        <v>285</v>
      </c>
    </row>
    <row r="4" spans="1:17" ht="154.5" customHeight="1">
      <c r="A4" s="127" t="s">
        <v>285</v>
      </c>
      <c r="B4" s="358" t="s">
        <v>287</v>
      </c>
      <c r="C4" s="374">
        <v>600000</v>
      </c>
      <c r="D4" s="358" t="s">
        <v>150</v>
      </c>
      <c r="E4" s="358" t="s">
        <v>239</v>
      </c>
      <c r="F4" s="358">
        <v>25</v>
      </c>
      <c r="G4" s="358" t="s">
        <v>198</v>
      </c>
      <c r="H4" s="358">
        <v>3</v>
      </c>
      <c r="I4" s="359" t="s">
        <v>187</v>
      </c>
      <c r="J4" s="359" t="s">
        <v>188</v>
      </c>
      <c r="K4" s="359" t="s">
        <v>189</v>
      </c>
      <c r="L4" s="359" t="s">
        <v>288</v>
      </c>
      <c r="M4" s="359" t="s">
        <v>289</v>
      </c>
      <c r="N4" s="359" t="s">
        <v>290</v>
      </c>
      <c r="O4" s="359" t="s">
        <v>291</v>
      </c>
      <c r="P4" s="358" t="s">
        <v>292</v>
      </c>
      <c r="Q4" s="360" t="s">
        <v>293</v>
      </c>
    </row>
    <row r="5" spans="1:17" ht="211.5" customHeight="1">
      <c r="A5" s="127" t="s">
        <v>285</v>
      </c>
      <c r="B5" s="358" t="s">
        <v>294</v>
      </c>
      <c r="C5" s="374">
        <v>319000</v>
      </c>
      <c r="D5" s="358" t="s">
        <v>150</v>
      </c>
      <c r="E5" s="358" t="s">
        <v>239</v>
      </c>
      <c r="F5" s="358">
        <v>80</v>
      </c>
      <c r="G5" s="358" t="s">
        <v>221</v>
      </c>
      <c r="H5" s="358">
        <v>3</v>
      </c>
      <c r="I5" s="359" t="s">
        <v>204</v>
      </c>
      <c r="J5" s="359" t="s">
        <v>295</v>
      </c>
      <c r="K5" s="359" t="s">
        <v>189</v>
      </c>
      <c r="L5" s="359" t="s">
        <v>296</v>
      </c>
      <c r="M5" s="359" t="s">
        <v>289</v>
      </c>
      <c r="N5" s="359" t="s">
        <v>297</v>
      </c>
      <c r="O5" s="359" t="s">
        <v>291</v>
      </c>
      <c r="P5" s="358" t="s">
        <v>285</v>
      </c>
      <c r="Q5" s="358" t="s">
        <v>298</v>
      </c>
    </row>
    <row r="6" spans="1:17" ht="220.5" customHeight="1">
      <c r="A6" s="127" t="s">
        <v>285</v>
      </c>
      <c r="B6" s="358" t="s">
        <v>299</v>
      </c>
      <c r="C6" s="374">
        <v>191000</v>
      </c>
      <c r="D6" s="358" t="s">
        <v>150</v>
      </c>
      <c r="E6" s="358" t="s">
        <v>239</v>
      </c>
      <c r="F6" s="358">
        <v>80</v>
      </c>
      <c r="G6" s="358" t="s">
        <v>221</v>
      </c>
      <c r="H6" s="358">
        <v>3</v>
      </c>
      <c r="I6" s="359" t="s">
        <v>204</v>
      </c>
      <c r="J6" s="359" t="s">
        <v>295</v>
      </c>
      <c r="K6" s="359" t="s">
        <v>189</v>
      </c>
      <c r="L6" s="359" t="s">
        <v>296</v>
      </c>
      <c r="M6" s="359" t="s">
        <v>289</v>
      </c>
      <c r="N6" s="359" t="s">
        <v>297</v>
      </c>
      <c r="O6" s="359" t="s">
        <v>291</v>
      </c>
      <c r="P6" s="358" t="s">
        <v>285</v>
      </c>
      <c r="Q6" s="358" t="s">
        <v>216</v>
      </c>
    </row>
    <row r="7" spans="1:17" ht="240" customHeight="1">
      <c r="A7" s="127" t="s">
        <v>285</v>
      </c>
      <c r="B7" s="358" t="s">
        <v>300</v>
      </c>
      <c r="C7" s="374">
        <v>228000</v>
      </c>
      <c r="D7" s="358" t="s">
        <v>150</v>
      </c>
      <c r="E7" s="358" t="s">
        <v>239</v>
      </c>
      <c r="F7" s="358">
        <v>80</v>
      </c>
      <c r="G7" s="358" t="s">
        <v>221</v>
      </c>
      <c r="H7" s="358">
        <v>3</v>
      </c>
      <c r="I7" s="359" t="s">
        <v>204</v>
      </c>
      <c r="J7" s="359" t="s">
        <v>295</v>
      </c>
      <c r="K7" s="359" t="s">
        <v>189</v>
      </c>
      <c r="L7" s="359" t="s">
        <v>296</v>
      </c>
      <c r="M7" s="359" t="s">
        <v>289</v>
      </c>
      <c r="N7" s="359" t="s">
        <v>297</v>
      </c>
      <c r="O7" s="359" t="s">
        <v>291</v>
      </c>
      <c r="P7" s="358" t="s">
        <v>285</v>
      </c>
      <c r="Q7" s="358" t="s">
        <v>301</v>
      </c>
    </row>
    <row r="8" spans="1:17" ht="105.75" customHeight="1">
      <c r="A8" s="127" t="s">
        <v>285</v>
      </c>
      <c r="B8" s="395" t="s">
        <v>302</v>
      </c>
      <c r="C8" s="396">
        <v>10000</v>
      </c>
      <c r="D8" s="395" t="s">
        <v>150</v>
      </c>
      <c r="E8" s="395" t="s">
        <v>239</v>
      </c>
      <c r="F8" s="358" t="s">
        <v>160</v>
      </c>
      <c r="G8" s="358" t="s">
        <v>198</v>
      </c>
      <c r="H8" s="358">
        <v>3</v>
      </c>
      <c r="I8" s="358" t="s">
        <v>199</v>
      </c>
      <c r="J8" s="358" t="s">
        <v>303</v>
      </c>
      <c r="K8" s="359" t="s">
        <v>189</v>
      </c>
      <c r="L8" s="359" t="s">
        <v>118</v>
      </c>
      <c r="M8" s="359" t="s">
        <v>289</v>
      </c>
      <c r="N8" s="359" t="s">
        <v>118</v>
      </c>
      <c r="O8" s="359" t="s">
        <v>291</v>
      </c>
      <c r="P8" s="358" t="s">
        <v>285</v>
      </c>
      <c r="Q8" s="358" t="s">
        <v>285</v>
      </c>
    </row>
    <row r="9" spans="1:17" ht="36.75" customHeight="1">
      <c r="A9" s="393"/>
      <c r="B9" s="389" t="s">
        <v>304</v>
      </c>
      <c r="C9" s="390">
        <v>2880928</v>
      </c>
      <c r="D9" s="389"/>
      <c r="E9" s="389"/>
      <c r="F9" s="358" t="s">
        <v>160</v>
      </c>
      <c r="G9" s="358"/>
      <c r="H9" s="358"/>
      <c r="I9" s="358"/>
      <c r="J9" s="358"/>
      <c r="K9" s="359"/>
      <c r="L9" s="359"/>
      <c r="M9" s="359"/>
      <c r="N9" s="359"/>
      <c r="O9" s="359"/>
      <c r="P9" s="358"/>
      <c r="Q9" s="358"/>
    </row>
    <row r="10" spans="1:17" ht="24.75" customHeight="1">
      <c r="A10" s="394" t="s">
        <v>219</v>
      </c>
      <c r="B10" s="391" t="s">
        <v>147</v>
      </c>
      <c r="C10" s="392">
        <f>SUM(C11:C13)</f>
        <v>832704</v>
      </c>
      <c r="D10" s="391" t="s">
        <v>285</v>
      </c>
      <c r="E10" s="391"/>
      <c r="F10" s="362" t="s">
        <v>285</v>
      </c>
      <c r="G10" s="362" t="s">
        <v>286</v>
      </c>
      <c r="H10" s="362" t="s">
        <v>285</v>
      </c>
      <c r="I10" s="362" t="s">
        <v>285</v>
      </c>
      <c r="J10" s="362" t="s">
        <v>285</v>
      </c>
      <c r="K10" s="362" t="s">
        <v>285</v>
      </c>
      <c r="L10" s="362" t="s">
        <v>285</v>
      </c>
      <c r="M10" s="362" t="s">
        <v>285</v>
      </c>
      <c r="N10" s="362" t="s">
        <v>285</v>
      </c>
      <c r="O10" s="362" t="s">
        <v>285</v>
      </c>
      <c r="P10" s="362" t="s">
        <v>285</v>
      </c>
      <c r="Q10" s="363" t="s">
        <v>285</v>
      </c>
    </row>
    <row r="11" spans="1:17" ht="265.5" customHeight="1">
      <c r="A11" s="364" t="s">
        <v>285</v>
      </c>
      <c r="B11" s="365" t="s">
        <v>305</v>
      </c>
      <c r="C11" s="376">
        <v>490704</v>
      </c>
      <c r="D11" s="365" t="s">
        <v>150</v>
      </c>
      <c r="E11" s="365" t="s">
        <v>239</v>
      </c>
      <c r="F11" s="365">
        <v>20</v>
      </c>
      <c r="G11" s="358" t="s">
        <v>306</v>
      </c>
      <c r="H11" s="358">
        <v>3</v>
      </c>
      <c r="I11" s="359" t="s">
        <v>307</v>
      </c>
      <c r="J11" s="359" t="s">
        <v>224</v>
      </c>
      <c r="K11" s="359" t="s">
        <v>189</v>
      </c>
      <c r="L11" s="359" t="s">
        <v>308</v>
      </c>
      <c r="M11" s="359" t="s">
        <v>309</v>
      </c>
      <c r="N11" s="359" t="s">
        <v>310</v>
      </c>
      <c r="O11" s="359" t="s">
        <v>311</v>
      </c>
      <c r="P11" s="365" t="s">
        <v>285</v>
      </c>
      <c r="Q11" s="366" t="s">
        <v>230</v>
      </c>
    </row>
    <row r="12" spans="1:17" ht="219" customHeight="1">
      <c r="A12" s="364" t="s">
        <v>285</v>
      </c>
      <c r="B12" s="365" t="s">
        <v>312</v>
      </c>
      <c r="C12" s="376">
        <v>217000</v>
      </c>
      <c r="D12" s="365" t="s">
        <v>150</v>
      </c>
      <c r="E12" s="365" t="s">
        <v>239</v>
      </c>
      <c r="F12" s="365" t="s">
        <v>160</v>
      </c>
      <c r="G12" s="358" t="s">
        <v>313</v>
      </c>
      <c r="H12" s="358">
        <v>3</v>
      </c>
      <c r="I12" s="359" t="s">
        <v>307</v>
      </c>
      <c r="J12" s="359" t="s">
        <v>224</v>
      </c>
      <c r="K12" s="359" t="s">
        <v>189</v>
      </c>
      <c r="L12" s="359" t="s">
        <v>308</v>
      </c>
      <c r="M12" s="359" t="s">
        <v>309</v>
      </c>
      <c r="N12" s="359" t="s">
        <v>310</v>
      </c>
      <c r="O12" s="359" t="s">
        <v>311</v>
      </c>
      <c r="P12" s="365" t="s">
        <v>285</v>
      </c>
      <c r="Q12" s="366" t="s">
        <v>298</v>
      </c>
    </row>
    <row r="13" spans="1:17" s="3" customFormat="1">
      <c r="A13" s="364" t="s">
        <v>285</v>
      </c>
      <c r="B13" s="365" t="s">
        <v>314</v>
      </c>
      <c r="C13" s="376">
        <v>125000</v>
      </c>
      <c r="D13" s="365" t="s">
        <v>285</v>
      </c>
      <c r="E13" s="365" t="s">
        <v>285</v>
      </c>
      <c r="F13" s="365" t="s">
        <v>160</v>
      </c>
      <c r="G13" s="365" t="s">
        <v>285</v>
      </c>
      <c r="H13" s="365" t="s">
        <v>285</v>
      </c>
      <c r="I13" s="367" t="s">
        <v>285</v>
      </c>
      <c r="J13" s="367" t="s">
        <v>285</v>
      </c>
      <c r="K13" s="367" t="s">
        <v>285</v>
      </c>
      <c r="L13" s="367" t="s">
        <v>285</v>
      </c>
      <c r="M13" s="367" t="s">
        <v>285</v>
      </c>
      <c r="N13" s="367" t="s">
        <v>285</v>
      </c>
      <c r="O13" s="367" t="s">
        <v>285</v>
      </c>
      <c r="P13" s="365" t="s">
        <v>285</v>
      </c>
      <c r="Q13" s="366" t="s">
        <v>208</v>
      </c>
    </row>
    <row r="14" spans="1:17" ht="19.5" customHeight="1">
      <c r="A14" s="361" t="s">
        <v>231</v>
      </c>
      <c r="B14" s="362" t="s">
        <v>147</v>
      </c>
      <c r="C14" s="375">
        <f>SUM(C15:C19)</f>
        <v>6378678</v>
      </c>
      <c r="D14" s="362" t="s">
        <v>285</v>
      </c>
      <c r="E14" s="362"/>
      <c r="F14" s="362" t="s">
        <v>285</v>
      </c>
      <c r="G14" s="362" t="s">
        <v>286</v>
      </c>
      <c r="H14" s="362" t="s">
        <v>285</v>
      </c>
      <c r="I14" s="362" t="s">
        <v>285</v>
      </c>
      <c r="J14" s="362" t="s">
        <v>285</v>
      </c>
      <c r="K14" s="362" t="s">
        <v>285</v>
      </c>
      <c r="L14" s="362" t="s">
        <v>285</v>
      </c>
      <c r="M14" s="362" t="s">
        <v>285</v>
      </c>
      <c r="N14" s="362" t="s">
        <v>285</v>
      </c>
      <c r="O14" s="362" t="s">
        <v>285</v>
      </c>
      <c r="P14" s="362" t="s">
        <v>285</v>
      </c>
      <c r="Q14" s="363" t="s">
        <v>285</v>
      </c>
    </row>
    <row r="15" spans="1:17" s="3" customFormat="1" ht="408.75" customHeight="1">
      <c r="A15" s="127" t="s">
        <v>285</v>
      </c>
      <c r="B15" s="358" t="s">
        <v>315</v>
      </c>
      <c r="C15" s="374">
        <v>3598000</v>
      </c>
      <c r="D15" s="358" t="s">
        <v>150</v>
      </c>
      <c r="E15" s="358" t="s">
        <v>239</v>
      </c>
      <c r="F15" s="358">
        <v>140</v>
      </c>
      <c r="G15" s="358" t="s">
        <v>316</v>
      </c>
      <c r="H15" s="358">
        <v>3</v>
      </c>
      <c r="I15" s="358" t="s">
        <v>199</v>
      </c>
      <c r="J15" s="358" t="s">
        <v>234</v>
      </c>
      <c r="K15" s="359" t="s">
        <v>189</v>
      </c>
      <c r="L15" s="358" t="s">
        <v>317</v>
      </c>
      <c r="M15" s="358" t="s">
        <v>118</v>
      </c>
      <c r="N15" s="358" t="s">
        <v>118</v>
      </c>
      <c r="O15" s="358" t="s">
        <v>236</v>
      </c>
      <c r="P15" s="358" t="s">
        <v>285</v>
      </c>
      <c r="Q15" s="360" t="s">
        <v>237</v>
      </c>
    </row>
    <row r="16" spans="1:17" ht="175.5" customHeight="1">
      <c r="A16" s="127" t="s">
        <v>285</v>
      </c>
      <c r="B16" s="358" t="s">
        <v>318</v>
      </c>
      <c r="C16" s="374">
        <v>1340000</v>
      </c>
      <c r="D16" s="358" t="s">
        <v>150</v>
      </c>
      <c r="E16" s="358" t="s">
        <v>239</v>
      </c>
      <c r="F16" s="358">
        <v>72</v>
      </c>
      <c r="G16" s="368" t="s">
        <v>319</v>
      </c>
      <c r="H16" s="358">
        <v>3</v>
      </c>
      <c r="I16" s="359" t="s">
        <v>241</v>
      </c>
      <c r="J16" s="359" t="s">
        <v>242</v>
      </c>
      <c r="K16" s="359" t="s">
        <v>189</v>
      </c>
      <c r="L16" s="359" t="s">
        <v>320</v>
      </c>
      <c r="M16" s="359" t="s">
        <v>309</v>
      </c>
      <c r="N16" s="369" t="s">
        <v>244</v>
      </c>
      <c r="O16" s="369" t="s">
        <v>236</v>
      </c>
      <c r="P16" s="358" t="s">
        <v>285</v>
      </c>
      <c r="Q16" s="360" t="s">
        <v>230</v>
      </c>
    </row>
    <row r="17" spans="1:17" ht="87">
      <c r="A17" s="127" t="s">
        <v>285</v>
      </c>
      <c r="B17" s="358" t="s">
        <v>321</v>
      </c>
      <c r="C17" s="374">
        <v>590000</v>
      </c>
      <c r="D17" s="358" t="s">
        <v>150</v>
      </c>
      <c r="E17" s="358" t="s">
        <v>246</v>
      </c>
      <c r="F17" s="358" t="s">
        <v>160</v>
      </c>
      <c r="G17" s="370" t="s">
        <v>247</v>
      </c>
      <c r="H17" s="358">
        <v>3</v>
      </c>
      <c r="I17" s="358" t="s">
        <v>248</v>
      </c>
      <c r="J17" s="358" t="s">
        <v>200</v>
      </c>
      <c r="K17" s="358" t="s">
        <v>249</v>
      </c>
      <c r="L17" s="358" t="s">
        <v>118</v>
      </c>
      <c r="M17" s="358" t="s">
        <v>118</v>
      </c>
      <c r="N17" s="358" t="s">
        <v>250</v>
      </c>
      <c r="O17" s="358" t="s">
        <v>236</v>
      </c>
      <c r="P17" s="358" t="s">
        <v>285</v>
      </c>
      <c r="Q17" s="360" t="s">
        <v>252</v>
      </c>
    </row>
    <row r="18" spans="1:17" ht="87">
      <c r="A18" s="127" t="s">
        <v>285</v>
      </c>
      <c r="B18" s="365" t="s">
        <v>322</v>
      </c>
      <c r="C18" s="376">
        <v>10000</v>
      </c>
      <c r="D18" s="358" t="s">
        <v>323</v>
      </c>
      <c r="E18" s="358" t="s">
        <v>246</v>
      </c>
      <c r="F18" s="358" t="s">
        <v>160</v>
      </c>
      <c r="G18" s="370" t="s">
        <v>261</v>
      </c>
      <c r="H18" s="358">
        <v>3</v>
      </c>
      <c r="I18" s="358" t="s">
        <v>248</v>
      </c>
      <c r="J18" s="358" t="s">
        <v>200</v>
      </c>
      <c r="K18" s="358" t="s">
        <v>249</v>
      </c>
      <c r="L18" s="358" t="s">
        <v>324</v>
      </c>
      <c r="M18" s="358" t="s">
        <v>118</v>
      </c>
      <c r="N18" s="358" t="s">
        <v>250</v>
      </c>
      <c r="O18" s="358" t="s">
        <v>325</v>
      </c>
      <c r="P18" s="371" t="s">
        <v>258</v>
      </c>
      <c r="Q18" s="372" t="s">
        <v>326</v>
      </c>
    </row>
    <row r="19" spans="1:17" ht="13.5" customHeight="1">
      <c r="A19" s="127" t="s">
        <v>285</v>
      </c>
      <c r="B19" s="365" t="s">
        <v>314</v>
      </c>
      <c r="C19" s="376">
        <v>840678</v>
      </c>
      <c r="D19" s="358" t="s">
        <v>285</v>
      </c>
      <c r="E19" s="358" t="s">
        <v>285</v>
      </c>
      <c r="F19" s="358" t="s">
        <v>160</v>
      </c>
      <c r="G19" s="370" t="s">
        <v>285</v>
      </c>
      <c r="H19" s="358" t="s">
        <v>285</v>
      </c>
      <c r="I19" s="358" t="s">
        <v>285</v>
      </c>
      <c r="J19" s="358" t="s">
        <v>285</v>
      </c>
      <c r="K19" s="358" t="s">
        <v>285</v>
      </c>
      <c r="L19" s="358" t="s">
        <v>285</v>
      </c>
      <c r="M19" s="358" t="s">
        <v>285</v>
      </c>
      <c r="N19" s="358" t="s">
        <v>285</v>
      </c>
      <c r="O19" s="358" t="s">
        <v>285</v>
      </c>
      <c r="P19" s="371" t="s">
        <v>285</v>
      </c>
      <c r="Q19" s="372" t="s">
        <v>285</v>
      </c>
    </row>
    <row r="20" spans="1:17" ht="15.75" hidden="1" customHeight="1">
      <c r="A20" s="426" t="s">
        <v>262</v>
      </c>
      <c r="B20" s="425" t="s">
        <v>147</v>
      </c>
      <c r="C20" s="424">
        <f>SUM(C21:C22)</f>
        <v>0</v>
      </c>
      <c r="D20" s="425" t="s">
        <v>285</v>
      </c>
      <c r="E20" s="425" t="s">
        <v>285</v>
      </c>
      <c r="F20" s="425" t="s">
        <v>285</v>
      </c>
      <c r="G20" s="425" t="s">
        <v>285</v>
      </c>
      <c r="H20" s="425" t="s">
        <v>285</v>
      </c>
      <c r="I20" s="425" t="s">
        <v>285</v>
      </c>
      <c r="J20" s="425" t="s">
        <v>285</v>
      </c>
      <c r="K20" s="425" t="s">
        <v>285</v>
      </c>
      <c r="L20" s="425" t="s">
        <v>285</v>
      </c>
      <c r="M20" s="425" t="s">
        <v>285</v>
      </c>
      <c r="N20" s="425" t="s">
        <v>285</v>
      </c>
      <c r="O20" s="425" t="s">
        <v>285</v>
      </c>
      <c r="P20" s="423" t="s">
        <v>285</v>
      </c>
      <c r="Q20" s="422" t="s">
        <v>285</v>
      </c>
    </row>
    <row r="21" spans="1:17" ht="41.25" hidden="1" customHeight="1">
      <c r="A21" s="421" t="s">
        <v>285</v>
      </c>
      <c r="B21" s="420" t="s">
        <v>285</v>
      </c>
      <c r="C21" s="419" t="s">
        <v>285</v>
      </c>
      <c r="D21" s="420" t="s">
        <v>285</v>
      </c>
      <c r="E21" s="420" t="s">
        <v>285</v>
      </c>
      <c r="F21" s="420" t="s">
        <v>285</v>
      </c>
      <c r="G21" s="420" t="s">
        <v>285</v>
      </c>
      <c r="H21" s="420" t="s">
        <v>285</v>
      </c>
      <c r="I21" s="420" t="s">
        <v>285</v>
      </c>
      <c r="J21" s="420" t="s">
        <v>285</v>
      </c>
      <c r="K21" s="420" t="s">
        <v>285</v>
      </c>
      <c r="L21" s="420" t="s">
        <v>285</v>
      </c>
      <c r="M21" s="420" t="s">
        <v>285</v>
      </c>
      <c r="N21" s="420" t="s">
        <v>285</v>
      </c>
      <c r="O21" s="420" t="s">
        <v>285</v>
      </c>
      <c r="P21" s="418" t="s">
        <v>327</v>
      </c>
      <c r="Q21" s="417" t="s">
        <v>328</v>
      </c>
    </row>
    <row r="22" spans="1:17" ht="19.5" hidden="1" customHeight="1">
      <c r="A22" s="421" t="s">
        <v>285</v>
      </c>
      <c r="B22" s="420" t="s">
        <v>314</v>
      </c>
      <c r="C22" s="419" t="s">
        <v>285</v>
      </c>
      <c r="D22" s="420" t="s">
        <v>285</v>
      </c>
      <c r="E22" s="420" t="s">
        <v>285</v>
      </c>
      <c r="F22" s="420" t="s">
        <v>285</v>
      </c>
      <c r="G22" s="420" t="s">
        <v>285</v>
      </c>
      <c r="H22" s="420" t="s">
        <v>285</v>
      </c>
      <c r="I22" s="420" t="s">
        <v>285</v>
      </c>
      <c r="J22" s="420" t="s">
        <v>285</v>
      </c>
      <c r="K22" s="420" t="s">
        <v>285</v>
      </c>
      <c r="L22" s="420" t="s">
        <v>285</v>
      </c>
      <c r="M22" s="420" t="s">
        <v>285</v>
      </c>
      <c r="N22" s="420" t="s">
        <v>285</v>
      </c>
      <c r="O22" s="420" t="s">
        <v>285</v>
      </c>
      <c r="P22" s="388"/>
      <c r="Q22" s="417"/>
    </row>
    <row r="23" spans="1:17" s="3" customFormat="1" ht="29.1">
      <c r="A23" s="405" t="s">
        <v>267</v>
      </c>
      <c r="B23" s="399" t="s">
        <v>147</v>
      </c>
      <c r="C23" s="400">
        <f>SUM(C24:C24)</f>
        <v>404174</v>
      </c>
      <c r="D23" s="399" t="s">
        <v>285</v>
      </c>
      <c r="E23" s="399" t="s">
        <v>285</v>
      </c>
      <c r="F23" s="399" t="s">
        <v>285</v>
      </c>
      <c r="G23" s="399" t="s">
        <v>285</v>
      </c>
      <c r="H23" s="399" t="s">
        <v>285</v>
      </c>
      <c r="I23" s="399" t="s">
        <v>285</v>
      </c>
      <c r="J23" s="399" t="s">
        <v>285</v>
      </c>
      <c r="K23" s="399" t="s">
        <v>285</v>
      </c>
      <c r="L23" s="399" t="s">
        <v>285</v>
      </c>
      <c r="M23" s="399" t="s">
        <v>285</v>
      </c>
      <c r="N23" s="399" t="s">
        <v>285</v>
      </c>
      <c r="O23" s="399" t="s">
        <v>285</v>
      </c>
      <c r="P23" s="401" t="s">
        <v>285</v>
      </c>
      <c r="Q23" s="402" t="s">
        <v>285</v>
      </c>
    </row>
    <row r="24" spans="1:17" ht="124.5" customHeight="1">
      <c r="A24" s="389" t="s">
        <v>285</v>
      </c>
      <c r="B24" s="403" t="s">
        <v>314</v>
      </c>
      <c r="C24" s="398">
        <v>404174</v>
      </c>
      <c r="D24" s="163" t="s">
        <v>150</v>
      </c>
      <c r="E24" s="404">
        <v>4</v>
      </c>
      <c r="F24" s="163" t="s">
        <v>160</v>
      </c>
      <c r="G24" s="163" t="s">
        <v>329</v>
      </c>
      <c r="H24" s="163">
        <v>3</v>
      </c>
      <c r="I24" s="163" t="s">
        <v>272</v>
      </c>
      <c r="J24" s="163" t="s">
        <v>273</v>
      </c>
      <c r="K24" s="163" t="s">
        <v>330</v>
      </c>
      <c r="L24" s="163" t="s">
        <v>331</v>
      </c>
      <c r="M24" s="163" t="s">
        <v>332</v>
      </c>
      <c r="N24" s="163" t="s">
        <v>333</v>
      </c>
      <c r="O24" s="163" t="s">
        <v>118</v>
      </c>
      <c r="P24" s="397"/>
      <c r="Q24" s="398" t="s">
        <v>278</v>
      </c>
    </row>
    <row r="25" spans="1:17" ht="29.1">
      <c r="A25" s="373" t="s">
        <v>173</v>
      </c>
      <c r="B25" s="362" t="s">
        <v>147</v>
      </c>
      <c r="C25" s="375">
        <f>SUM(C26:C27)</f>
        <v>849657</v>
      </c>
      <c r="D25" s="362" t="s">
        <v>285</v>
      </c>
      <c r="E25" s="362" t="s">
        <v>285</v>
      </c>
      <c r="F25" s="362" t="s">
        <v>285</v>
      </c>
      <c r="G25" s="362" t="s">
        <v>285</v>
      </c>
      <c r="H25" s="362" t="s">
        <v>285</v>
      </c>
      <c r="I25" s="362" t="s">
        <v>285</v>
      </c>
      <c r="J25" s="362" t="s">
        <v>285</v>
      </c>
      <c r="K25" s="362" t="s">
        <v>285</v>
      </c>
      <c r="L25" s="362" t="s">
        <v>285</v>
      </c>
      <c r="M25" s="362" t="s">
        <v>285</v>
      </c>
      <c r="N25" s="362" t="s">
        <v>285</v>
      </c>
      <c r="O25" s="362" t="s">
        <v>285</v>
      </c>
      <c r="P25" s="362" t="s">
        <v>285</v>
      </c>
      <c r="Q25" s="363" t="s">
        <v>285</v>
      </c>
    </row>
    <row r="26" spans="1:17" s="3" customFormat="1" ht="43.5">
      <c r="A26" s="127" t="s">
        <v>285</v>
      </c>
      <c r="B26" s="358" t="s">
        <v>279</v>
      </c>
      <c r="C26" s="374">
        <v>212040</v>
      </c>
      <c r="D26" s="358" t="s">
        <v>150</v>
      </c>
      <c r="E26" s="358" t="s">
        <v>181</v>
      </c>
      <c r="F26" s="358" t="s">
        <v>160</v>
      </c>
      <c r="G26" s="358" t="s">
        <v>136</v>
      </c>
      <c r="H26" s="358">
        <v>3</v>
      </c>
      <c r="I26" s="358" t="s">
        <v>118</v>
      </c>
      <c r="J26" s="358" t="s">
        <v>273</v>
      </c>
      <c r="K26" s="358" t="s">
        <v>281</v>
      </c>
      <c r="L26" s="358" t="s">
        <v>324</v>
      </c>
      <c r="M26" s="358" t="s">
        <v>332</v>
      </c>
      <c r="N26" s="358" t="s">
        <v>118</v>
      </c>
      <c r="O26" s="358" t="s">
        <v>118</v>
      </c>
      <c r="P26" s="358" t="s">
        <v>285</v>
      </c>
      <c r="Q26" s="360" t="s">
        <v>285</v>
      </c>
    </row>
    <row r="27" spans="1:17" ht="29.1">
      <c r="A27" s="127" t="s">
        <v>285</v>
      </c>
      <c r="B27" s="358" t="s">
        <v>138</v>
      </c>
      <c r="C27" s="374">
        <v>637617</v>
      </c>
      <c r="D27" s="358" t="s">
        <v>150</v>
      </c>
      <c r="E27" s="358" t="s">
        <v>181</v>
      </c>
      <c r="F27" s="358" t="s">
        <v>160</v>
      </c>
      <c r="G27" s="358" t="s">
        <v>139</v>
      </c>
      <c r="H27" s="358">
        <v>3</v>
      </c>
      <c r="I27" s="358" t="s">
        <v>118</v>
      </c>
      <c r="J27" s="358" t="s">
        <v>273</v>
      </c>
      <c r="K27" s="358" t="s">
        <v>118</v>
      </c>
      <c r="L27" s="358" t="s">
        <v>118</v>
      </c>
      <c r="M27" s="358" t="s">
        <v>118</v>
      </c>
      <c r="N27" s="358" t="s">
        <v>118</v>
      </c>
      <c r="O27" s="358" t="s">
        <v>118</v>
      </c>
      <c r="P27" s="358" t="s">
        <v>285</v>
      </c>
      <c r="Q27" s="360" t="s">
        <v>285</v>
      </c>
    </row>
    <row r="28" spans="1:17" ht="32.25" customHeight="1">
      <c r="A28" s="271" t="s">
        <v>143</v>
      </c>
      <c r="B28" s="272"/>
      <c r="C28" s="273">
        <f>C3+C10+C14+C20+C23+C25</f>
        <v>12694141</v>
      </c>
    </row>
    <row r="29" spans="1:17">
      <c r="E29" s="146"/>
    </row>
    <row r="31" spans="1:17" s="1" customFormat="1">
      <c r="C31" s="2"/>
      <c r="D31" s="2"/>
      <c r="E31" s="29"/>
      <c r="F31" s="29"/>
      <c r="Q31"/>
    </row>
    <row r="32" spans="1:17" s="1" customFormat="1">
      <c r="C32" s="2"/>
      <c r="E32" s="146"/>
      <c r="F32" s="146"/>
      <c r="Q32"/>
    </row>
  </sheetData>
  <dataValidations count="1">
    <dataValidation type="list" allowBlank="1" showInputMessage="1" showErrorMessage="1" sqref="H4:H9 H11:H13 H15:H18 G3 G10 G14 G20 G23" xr:uid="{B621289C-2A15-406E-B034-B26AC81D2DAA}">
      <formula1>"1,2,3,1 2,1 3, 2 3, 1 2 3"</formula1>
    </dataValidation>
  </dataValidation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B4DCF-3CE6-4422-A6C7-1FF75DEC29E8}">
  <sheetPr>
    <tabColor rgb="FF00B050"/>
  </sheetPr>
  <dimension ref="A1:Q21"/>
  <sheetViews>
    <sheetView topLeftCell="C1" zoomScale="110" zoomScaleNormal="110" workbookViewId="0">
      <pane ySplit="1" topLeftCell="A5" activePane="bottomLeft" state="frozen"/>
      <selection pane="bottomLeft" activeCell="P5" sqref="P5"/>
    </sheetView>
  </sheetViews>
  <sheetFormatPr defaultColWidth="9.140625" defaultRowHeight="14.45"/>
  <cols>
    <col min="1" max="1" width="34.28515625" style="1" customWidth="1"/>
    <col min="2" max="2" width="34" style="1" bestFit="1" customWidth="1"/>
    <col min="3" max="3" width="18.28515625" style="2" customWidth="1"/>
    <col min="4" max="4" width="16.85546875" style="1" bestFit="1" customWidth="1"/>
    <col min="5" max="5" width="41.28515625" style="1" customWidth="1"/>
    <col min="6" max="6" width="43.85546875" style="1" customWidth="1"/>
    <col min="7" max="7" width="24.28515625" style="1" customWidth="1"/>
    <col min="8" max="8" width="32.85546875" style="1" customWidth="1"/>
    <col min="9" max="9" width="25.85546875" style="1" customWidth="1"/>
    <col min="10" max="10" width="29.140625" style="1" customWidth="1"/>
    <col min="11" max="11" width="31" style="1" customWidth="1"/>
    <col min="12" max="12" width="27.28515625" style="1" customWidth="1"/>
    <col min="13" max="13" width="26.28515625" style="1" customWidth="1"/>
    <col min="14" max="14" width="34.85546875" style="1" customWidth="1"/>
    <col min="15" max="15" width="27.28515625" style="1" customWidth="1"/>
    <col min="16" max="16" width="21.28515625" customWidth="1"/>
  </cols>
  <sheetData>
    <row r="1" spans="1:17" s="1" customFormat="1" ht="40.5" customHeight="1">
      <c r="A1" s="33" t="s">
        <v>176</v>
      </c>
      <c r="B1" s="34" t="s">
        <v>92</v>
      </c>
      <c r="C1" s="35" t="s">
        <v>93</v>
      </c>
      <c r="D1" s="34" t="s">
        <v>94</v>
      </c>
      <c r="E1" s="36" t="s">
        <v>95</v>
      </c>
      <c r="F1" s="34" t="s">
        <v>96</v>
      </c>
      <c r="G1" s="34" t="s">
        <v>97</v>
      </c>
      <c r="H1" s="34" t="s">
        <v>98</v>
      </c>
      <c r="I1" s="34" t="s">
        <v>99</v>
      </c>
      <c r="J1" s="34" t="s">
        <v>100</v>
      </c>
      <c r="K1" s="34" t="s">
        <v>101</v>
      </c>
      <c r="L1" s="34" t="s">
        <v>102</v>
      </c>
      <c r="M1" s="34" t="s">
        <v>103</v>
      </c>
      <c r="N1" s="34" t="s">
        <v>104</v>
      </c>
      <c r="O1" s="34" t="s">
        <v>105</v>
      </c>
      <c r="P1" s="80" t="s">
        <v>106</v>
      </c>
      <c r="Q1" s="34" t="s">
        <v>334</v>
      </c>
    </row>
    <row r="2" spans="1:17" s="1" customFormat="1" ht="72" customHeight="1">
      <c r="A2" s="31"/>
      <c r="B2" s="19"/>
      <c r="C2" s="20"/>
      <c r="D2" s="19"/>
      <c r="E2" s="28" t="s">
        <v>107</v>
      </c>
      <c r="F2" s="30" t="s">
        <v>177</v>
      </c>
      <c r="G2" s="68" t="s">
        <v>109</v>
      </c>
      <c r="H2" s="32"/>
      <c r="I2" s="32"/>
      <c r="J2" s="32"/>
      <c r="K2" s="32"/>
      <c r="L2" s="32"/>
      <c r="M2" s="32"/>
      <c r="N2" s="98" t="s">
        <v>335</v>
      </c>
      <c r="O2" s="19"/>
      <c r="P2" s="75"/>
      <c r="Q2" s="127"/>
    </row>
    <row r="3" spans="1:17" ht="40.5" customHeight="1">
      <c r="A3" s="13" t="s">
        <v>336</v>
      </c>
      <c r="B3" s="4"/>
      <c r="C3" s="21"/>
      <c r="D3" s="4"/>
      <c r="E3" s="4"/>
      <c r="F3" s="4" t="s">
        <v>337</v>
      </c>
      <c r="G3" s="4"/>
      <c r="H3" s="4"/>
      <c r="I3" s="4"/>
      <c r="J3" s="4"/>
      <c r="K3" s="4"/>
      <c r="L3" s="4"/>
      <c r="M3" s="4"/>
      <c r="N3" s="4"/>
      <c r="O3" s="4"/>
      <c r="P3" s="69"/>
      <c r="Q3" s="8"/>
    </row>
    <row r="4" spans="1:17" ht="119.25" customHeight="1">
      <c r="A4" s="14"/>
      <c r="B4" s="5" t="s">
        <v>338</v>
      </c>
      <c r="C4" s="6">
        <v>62.28</v>
      </c>
      <c r="D4" s="5">
        <v>2023</v>
      </c>
      <c r="E4" s="123" t="s">
        <v>339</v>
      </c>
      <c r="F4" s="122" t="s">
        <v>340</v>
      </c>
      <c r="G4" s="124" t="s">
        <v>341</v>
      </c>
      <c r="H4" s="5" t="s">
        <v>342</v>
      </c>
      <c r="I4" s="122" t="s">
        <v>343</v>
      </c>
      <c r="J4" s="122" t="s">
        <v>344</v>
      </c>
      <c r="K4" s="122" t="s">
        <v>345</v>
      </c>
      <c r="L4" s="125" t="s">
        <v>346</v>
      </c>
      <c r="M4" s="125" t="s">
        <v>347</v>
      </c>
      <c r="N4" s="125" t="s">
        <v>348</v>
      </c>
      <c r="O4" s="5" t="s">
        <v>349</v>
      </c>
      <c r="P4" s="16" t="s">
        <v>350</v>
      </c>
      <c r="Q4" s="8" t="s">
        <v>351</v>
      </c>
    </row>
    <row r="5" spans="1:17" ht="118.7" customHeight="1">
      <c r="A5" s="14"/>
      <c r="B5" s="411" t="s">
        <v>352</v>
      </c>
      <c r="C5" s="6">
        <v>20081.580000000002</v>
      </c>
      <c r="D5" s="5">
        <v>2023</v>
      </c>
      <c r="E5" s="122" t="s">
        <v>339</v>
      </c>
      <c r="F5" s="122" t="s">
        <v>353</v>
      </c>
      <c r="G5" s="5" t="s">
        <v>354</v>
      </c>
      <c r="H5" s="122" t="s">
        <v>355</v>
      </c>
      <c r="I5" s="122" t="s">
        <v>343</v>
      </c>
      <c r="J5" s="8" t="s">
        <v>118</v>
      </c>
      <c r="K5" s="122" t="s">
        <v>356</v>
      </c>
      <c r="L5" s="8" t="s">
        <v>118</v>
      </c>
      <c r="M5" s="125" t="s">
        <v>357</v>
      </c>
      <c r="N5" s="125" t="s">
        <v>348</v>
      </c>
      <c r="O5" s="5" t="s">
        <v>358</v>
      </c>
      <c r="P5" s="16" t="s">
        <v>359</v>
      </c>
      <c r="Q5" s="8" t="s">
        <v>351</v>
      </c>
    </row>
    <row r="6" spans="1:17" ht="40.5" customHeight="1">
      <c r="A6" s="14"/>
      <c r="B6" s="5" t="s">
        <v>360</v>
      </c>
      <c r="C6" s="6"/>
      <c r="D6" s="5">
        <v>2023</v>
      </c>
      <c r="E6" s="122" t="s">
        <v>339</v>
      </c>
      <c r="F6" s="5" t="s">
        <v>361</v>
      </c>
      <c r="G6" s="124" t="s">
        <v>341</v>
      </c>
      <c r="H6" s="8" t="s">
        <v>362</v>
      </c>
      <c r="I6" s="8" t="s">
        <v>118</v>
      </c>
      <c r="J6" s="8" t="s">
        <v>118</v>
      </c>
      <c r="K6" s="8" t="s">
        <v>118</v>
      </c>
      <c r="L6" s="8" t="s">
        <v>118</v>
      </c>
      <c r="M6" s="8" t="s">
        <v>118</v>
      </c>
      <c r="N6" s="125" t="s">
        <v>348</v>
      </c>
      <c r="O6" s="5" t="s">
        <v>363</v>
      </c>
      <c r="P6" s="16" t="s">
        <v>364</v>
      </c>
      <c r="Q6" s="8" t="s">
        <v>365</v>
      </c>
    </row>
    <row r="7" spans="1:17" ht="40.5" customHeight="1">
      <c r="A7" s="14"/>
      <c r="B7" s="5" t="s">
        <v>366</v>
      </c>
      <c r="C7" s="126">
        <v>1118.56</v>
      </c>
      <c r="D7" s="5">
        <v>2023</v>
      </c>
      <c r="E7" s="122" t="s">
        <v>339</v>
      </c>
      <c r="F7" s="122" t="s">
        <v>367</v>
      </c>
      <c r="G7" s="124" t="s">
        <v>341</v>
      </c>
      <c r="H7" s="8" t="s">
        <v>368</v>
      </c>
      <c r="I7" s="8" t="s">
        <v>118</v>
      </c>
      <c r="J7" s="8" t="s">
        <v>118</v>
      </c>
      <c r="K7" s="8" t="s">
        <v>118</v>
      </c>
      <c r="L7" s="8" t="s">
        <v>118</v>
      </c>
      <c r="M7" s="8" t="s">
        <v>118</v>
      </c>
      <c r="N7" s="125" t="s">
        <v>348</v>
      </c>
      <c r="O7" s="5" t="s">
        <v>369</v>
      </c>
      <c r="P7" s="16" t="s">
        <v>364</v>
      </c>
      <c r="Q7" s="8"/>
    </row>
    <row r="8" spans="1:17" s="209" customFormat="1" ht="246.6">
      <c r="A8" s="222"/>
      <c r="B8" s="406" t="s">
        <v>370</v>
      </c>
      <c r="C8" s="213">
        <v>195060</v>
      </c>
      <c r="D8" s="5">
        <v>2023</v>
      </c>
      <c r="E8" s="214" t="s">
        <v>371</v>
      </c>
      <c r="F8" s="212" t="s">
        <v>372</v>
      </c>
      <c r="G8" s="124" t="s">
        <v>341</v>
      </c>
      <c r="H8" s="212" t="s">
        <v>373</v>
      </c>
      <c r="I8" s="215" t="s">
        <v>374</v>
      </c>
      <c r="J8" s="215" t="s">
        <v>375</v>
      </c>
      <c r="K8" s="215" t="s">
        <v>376</v>
      </c>
      <c r="L8" s="216" t="s">
        <v>155</v>
      </c>
      <c r="M8" s="216" t="s">
        <v>347</v>
      </c>
      <c r="N8" s="216" t="s">
        <v>377</v>
      </c>
      <c r="O8" s="216" t="s">
        <v>377</v>
      </c>
      <c r="P8" s="221"/>
      <c r="Q8" s="348"/>
    </row>
    <row r="9" spans="1:17" ht="40.5" customHeight="1">
      <c r="A9" s="13" t="s">
        <v>378</v>
      </c>
      <c r="B9" s="4"/>
      <c r="C9" s="21"/>
      <c r="D9" s="4"/>
      <c r="E9" s="4"/>
      <c r="F9" s="4" t="s">
        <v>181</v>
      </c>
      <c r="G9" s="4"/>
      <c r="H9" s="4"/>
      <c r="I9" s="4"/>
      <c r="J9" s="4"/>
      <c r="K9" s="4"/>
      <c r="L9" s="4"/>
      <c r="M9" s="4"/>
      <c r="N9" s="4"/>
      <c r="O9" s="4"/>
      <c r="P9" s="69"/>
      <c r="Q9" s="8"/>
    </row>
    <row r="10" spans="1:17" ht="63.75" customHeight="1">
      <c r="A10" s="14"/>
      <c r="B10" s="5" t="s">
        <v>379</v>
      </c>
      <c r="C10" s="6">
        <v>63978.12</v>
      </c>
      <c r="D10" s="5" t="s">
        <v>380</v>
      </c>
      <c r="E10" s="187" t="s">
        <v>184</v>
      </c>
      <c r="F10" s="122" t="s">
        <v>381</v>
      </c>
      <c r="G10" s="5" t="s">
        <v>382</v>
      </c>
      <c r="H10" s="122" t="s">
        <v>383</v>
      </c>
      <c r="I10" s="122" t="s">
        <v>343</v>
      </c>
      <c r="J10" s="8" t="s">
        <v>118</v>
      </c>
      <c r="K10" s="5" t="s">
        <v>384</v>
      </c>
      <c r="L10" s="8" t="s">
        <v>118</v>
      </c>
      <c r="M10" s="125" t="s">
        <v>385</v>
      </c>
      <c r="N10" s="125" t="s">
        <v>348</v>
      </c>
      <c r="O10" s="5" t="s">
        <v>386</v>
      </c>
      <c r="P10" s="16" t="s">
        <v>387</v>
      </c>
      <c r="Q10" s="8" t="s">
        <v>388</v>
      </c>
    </row>
    <row r="11" spans="1:17" ht="77.25" customHeight="1">
      <c r="A11" s="14"/>
      <c r="B11" s="411" t="s">
        <v>389</v>
      </c>
      <c r="C11" s="6">
        <v>84013.67</v>
      </c>
      <c r="D11" s="5">
        <v>2023</v>
      </c>
      <c r="E11" s="187" t="s">
        <v>184</v>
      </c>
      <c r="F11" s="5" t="s">
        <v>390</v>
      </c>
      <c r="G11" s="5" t="s">
        <v>382</v>
      </c>
      <c r="H11" s="122" t="s">
        <v>383</v>
      </c>
      <c r="I11" s="122" t="s">
        <v>343</v>
      </c>
      <c r="J11" s="8" t="s">
        <v>118</v>
      </c>
      <c r="K11" s="5" t="s">
        <v>384</v>
      </c>
      <c r="L11" s="8" t="s">
        <v>118</v>
      </c>
      <c r="M11" s="125" t="s">
        <v>385</v>
      </c>
      <c r="N11" s="125" t="s">
        <v>348</v>
      </c>
      <c r="O11" s="5"/>
      <c r="P11" s="16" t="s">
        <v>391</v>
      </c>
      <c r="Q11" s="8"/>
    </row>
    <row r="12" spans="1:17" ht="61.5" customHeight="1">
      <c r="A12" s="14"/>
      <c r="B12" s="5" t="s">
        <v>392</v>
      </c>
      <c r="C12" s="6"/>
      <c r="D12" s="9" t="s">
        <v>380</v>
      </c>
      <c r="E12" s="187" t="s">
        <v>184</v>
      </c>
      <c r="F12" s="122" t="s">
        <v>393</v>
      </c>
      <c r="G12" s="5" t="s">
        <v>382</v>
      </c>
      <c r="H12" s="122" t="s">
        <v>383</v>
      </c>
      <c r="I12" s="122" t="s">
        <v>343</v>
      </c>
      <c r="J12" s="8" t="s">
        <v>118</v>
      </c>
      <c r="K12" s="5" t="s">
        <v>384</v>
      </c>
      <c r="L12" s="8" t="s">
        <v>118</v>
      </c>
      <c r="M12" s="125" t="s">
        <v>385</v>
      </c>
      <c r="N12" s="125" t="s">
        <v>348</v>
      </c>
      <c r="O12" s="5" t="s">
        <v>394</v>
      </c>
      <c r="P12" s="15" t="s">
        <v>387</v>
      </c>
      <c r="Q12" s="8"/>
    </row>
    <row r="13" spans="1:17" ht="61.5" customHeight="1">
      <c r="A13" s="14"/>
      <c r="B13" s="5" t="s">
        <v>395</v>
      </c>
      <c r="C13" s="6">
        <v>5272.08</v>
      </c>
      <c r="D13" s="5">
        <v>2023</v>
      </c>
      <c r="E13" s="136" t="s">
        <v>184</v>
      </c>
      <c r="F13" s="122" t="s">
        <v>396</v>
      </c>
      <c r="G13" s="8" t="s">
        <v>397</v>
      </c>
      <c r="H13" s="8" t="s">
        <v>398</v>
      </c>
      <c r="I13" s="8" t="s">
        <v>399</v>
      </c>
      <c r="J13" s="8" t="s">
        <v>400</v>
      </c>
      <c r="K13" s="8" t="s">
        <v>401</v>
      </c>
      <c r="L13" s="8" t="s">
        <v>346</v>
      </c>
      <c r="M13" s="8" t="s">
        <v>346</v>
      </c>
      <c r="N13" s="8" t="s">
        <v>348</v>
      </c>
      <c r="O13" s="5" t="s">
        <v>402</v>
      </c>
      <c r="P13" s="15" t="s">
        <v>403</v>
      </c>
      <c r="Q13" s="8"/>
    </row>
    <row r="14" spans="1:17" ht="40.5" customHeight="1">
      <c r="A14" s="13" t="s">
        <v>404</v>
      </c>
      <c r="B14" s="4"/>
      <c r="C14" s="21"/>
      <c r="D14" s="4"/>
      <c r="E14" s="4"/>
      <c r="F14" s="4" t="s">
        <v>405</v>
      </c>
      <c r="G14" s="4"/>
      <c r="H14" s="4"/>
      <c r="I14" s="4"/>
      <c r="J14" s="4"/>
      <c r="K14" s="4"/>
      <c r="L14" s="4"/>
      <c r="M14" s="4"/>
      <c r="N14" s="4"/>
      <c r="O14" s="4"/>
      <c r="P14" s="69"/>
      <c r="Q14" s="8"/>
    </row>
    <row r="15" spans="1:17" ht="40.5" customHeight="1">
      <c r="A15" s="14"/>
      <c r="B15" s="5" t="s">
        <v>406</v>
      </c>
      <c r="C15" s="174">
        <v>54.2</v>
      </c>
      <c r="D15" s="9" t="s">
        <v>380</v>
      </c>
      <c r="E15" s="5" t="s">
        <v>184</v>
      </c>
      <c r="F15" s="5" t="s">
        <v>407</v>
      </c>
      <c r="G15" s="122" t="s">
        <v>382</v>
      </c>
      <c r="H15" s="122" t="s">
        <v>383</v>
      </c>
      <c r="I15" s="122" t="s">
        <v>343</v>
      </c>
      <c r="J15" s="5" t="s">
        <v>118</v>
      </c>
      <c r="K15" s="5" t="s">
        <v>408</v>
      </c>
      <c r="L15" s="8" t="s">
        <v>118</v>
      </c>
      <c r="M15" s="125" t="s">
        <v>385</v>
      </c>
      <c r="N15" s="125" t="s">
        <v>348</v>
      </c>
      <c r="O15" s="5" t="s">
        <v>409</v>
      </c>
      <c r="P15" s="15" t="s">
        <v>387</v>
      </c>
      <c r="Q15" s="8"/>
    </row>
    <row r="16" spans="1:17" ht="40.5" customHeight="1">
      <c r="A16" s="131" t="s">
        <v>173</v>
      </c>
      <c r="B16" s="4"/>
      <c r="C16" s="21"/>
      <c r="D16" s="4"/>
      <c r="E16" s="4"/>
      <c r="F16" s="4"/>
      <c r="G16" s="70"/>
      <c r="H16" s="70"/>
      <c r="I16" s="70"/>
      <c r="J16" s="70"/>
      <c r="K16" s="70"/>
      <c r="L16" s="70"/>
      <c r="M16" s="70"/>
      <c r="N16" s="70"/>
      <c r="O16" s="4"/>
      <c r="P16" s="69"/>
      <c r="Q16" s="8"/>
    </row>
    <row r="17" spans="1:17" ht="96.75" customHeight="1">
      <c r="A17" s="14"/>
      <c r="B17" s="5" t="s">
        <v>410</v>
      </c>
      <c r="C17" s="6"/>
      <c r="D17" s="5">
        <v>2023</v>
      </c>
      <c r="E17" s="5" t="s">
        <v>411</v>
      </c>
      <c r="F17" s="122" t="s">
        <v>412</v>
      </c>
      <c r="G17" s="5" t="s">
        <v>382</v>
      </c>
      <c r="H17" s="5" t="s">
        <v>413</v>
      </c>
      <c r="I17" s="5" t="s">
        <v>414</v>
      </c>
      <c r="J17" s="122" t="s">
        <v>415</v>
      </c>
      <c r="K17" s="5" t="s">
        <v>416</v>
      </c>
      <c r="L17" s="8" t="s">
        <v>118</v>
      </c>
      <c r="M17" s="8" t="s">
        <v>118</v>
      </c>
      <c r="N17" s="8" t="s">
        <v>118</v>
      </c>
      <c r="O17" s="5" t="s">
        <v>417</v>
      </c>
      <c r="P17" s="16" t="s">
        <v>137</v>
      </c>
      <c r="Q17" s="8"/>
    </row>
    <row r="18" spans="1:17" ht="40.5" customHeight="1">
      <c r="A18" s="14"/>
      <c r="B18" s="5" t="s">
        <v>418</v>
      </c>
      <c r="C18" s="6">
        <v>1440</v>
      </c>
      <c r="D18" s="5">
        <v>2023</v>
      </c>
      <c r="E18" s="5" t="s">
        <v>280</v>
      </c>
      <c r="F18" s="122" t="s">
        <v>136</v>
      </c>
      <c r="G18" s="8" t="s">
        <v>118</v>
      </c>
      <c r="H18" s="8" t="s">
        <v>118</v>
      </c>
      <c r="I18" s="8" t="s">
        <v>118</v>
      </c>
      <c r="J18" s="8" t="s">
        <v>118</v>
      </c>
      <c r="K18" s="8" t="s">
        <v>118</v>
      </c>
      <c r="L18" s="8" t="s">
        <v>118</v>
      </c>
      <c r="M18" s="8" t="s">
        <v>118</v>
      </c>
      <c r="N18" s="8" t="s">
        <v>118</v>
      </c>
      <c r="O18" s="5"/>
      <c r="P18" s="15"/>
      <c r="Q18" s="8"/>
    </row>
    <row r="19" spans="1:17" ht="40.5" customHeight="1">
      <c r="A19" s="14"/>
      <c r="B19" s="5" t="s">
        <v>419</v>
      </c>
      <c r="C19" s="6">
        <v>4723.4799999999996</v>
      </c>
      <c r="D19" s="5">
        <v>2023</v>
      </c>
      <c r="E19" s="5" t="s">
        <v>280</v>
      </c>
      <c r="F19" s="122" t="s">
        <v>139</v>
      </c>
      <c r="G19" s="8" t="s">
        <v>118</v>
      </c>
      <c r="H19" s="8" t="s">
        <v>118</v>
      </c>
      <c r="I19" s="8" t="s">
        <v>118</v>
      </c>
      <c r="J19" s="8" t="s">
        <v>118</v>
      </c>
      <c r="K19" s="8" t="s">
        <v>118</v>
      </c>
      <c r="L19" s="8" t="s">
        <v>118</v>
      </c>
      <c r="M19" s="8" t="s">
        <v>118</v>
      </c>
      <c r="N19" s="8" t="s">
        <v>118</v>
      </c>
      <c r="O19" s="5" t="s">
        <v>420</v>
      </c>
      <c r="P19" s="15" t="s">
        <v>140</v>
      </c>
      <c r="Q19" s="8"/>
    </row>
    <row r="20" spans="1:17" ht="40.5" customHeight="1" thickBot="1">
      <c r="A20" s="2"/>
      <c r="B20" s="10" t="s">
        <v>421</v>
      </c>
      <c r="C20" s="11">
        <v>31489.86</v>
      </c>
      <c r="D20" s="10">
        <v>2023</v>
      </c>
      <c r="E20" s="10" t="s">
        <v>280</v>
      </c>
      <c r="F20" s="128" t="s">
        <v>142</v>
      </c>
      <c r="G20" s="12" t="s">
        <v>118</v>
      </c>
      <c r="H20" s="12" t="s">
        <v>118</v>
      </c>
      <c r="I20" s="12" t="s">
        <v>118</v>
      </c>
      <c r="J20" s="12" t="s">
        <v>118</v>
      </c>
      <c r="K20" s="12" t="s">
        <v>118</v>
      </c>
      <c r="L20" s="12" t="s">
        <v>118</v>
      </c>
      <c r="M20" s="12" t="s">
        <v>118</v>
      </c>
      <c r="N20" s="12" t="s">
        <v>118</v>
      </c>
      <c r="O20" s="10" t="s">
        <v>422</v>
      </c>
      <c r="P20" s="18" t="s">
        <v>140</v>
      </c>
      <c r="Q20" s="8"/>
    </row>
    <row r="21" spans="1:17" ht="40.5" customHeight="1" thickBot="1">
      <c r="A21" s="129" t="s">
        <v>143</v>
      </c>
      <c r="B21" s="130"/>
      <c r="C21" s="179">
        <f>SUBTOTAL(109,C2:C20)</f>
        <v>407293.83</v>
      </c>
      <c r="D21" s="102"/>
      <c r="E21" s="99"/>
      <c r="F21" s="99"/>
      <c r="G21" s="100"/>
      <c r="H21" s="100"/>
      <c r="I21" s="100"/>
      <c r="J21" s="100"/>
      <c r="K21" s="100"/>
      <c r="L21" s="100"/>
      <c r="M21" s="100"/>
      <c r="N21" s="100"/>
      <c r="O21" s="99"/>
      <c r="P21" s="101"/>
      <c r="Q21" s="12"/>
    </row>
  </sheetData>
  <phoneticPr fontId="3" type="noConversion"/>
  <dataValidations count="1">
    <dataValidation type="list" allowBlank="1" showInputMessage="1" showErrorMessage="1" sqref="A8" xr:uid="{3360AF04-72EC-48B1-A8EA-E0165C1C1F3A}">
      <formula1>"digilahendused igas eluvaldkonnas, tervisetehnoloogiad ja -teenused, kohalike ressursside väärindamine, nutikad ja kestlikud energialahendused, kõik TAIE valdkonnad"</formula1>
    </dataValidation>
  </dataValidations>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38A80-875D-4ED3-A5DC-5C181642D74D}">
  <sheetPr>
    <tabColor theme="5" tint="0.39997558519241921"/>
  </sheetPr>
  <dimension ref="A1:Q35"/>
  <sheetViews>
    <sheetView zoomScale="80" zoomScaleNormal="80" workbookViewId="0">
      <pane ySplit="1" topLeftCell="A2" activePane="bottomLeft" state="frozen"/>
      <selection pane="bottomLeft" activeCell="G4" sqref="G4"/>
    </sheetView>
  </sheetViews>
  <sheetFormatPr defaultColWidth="9.140625" defaultRowHeight="14.45"/>
  <cols>
    <col min="1" max="1" width="34.28515625" style="1" customWidth="1"/>
    <col min="2" max="2" width="34" style="1" bestFit="1" customWidth="1"/>
    <col min="3" max="3" width="18.28515625" style="2" customWidth="1"/>
    <col min="4" max="4" width="16.85546875" style="1" bestFit="1" customWidth="1"/>
    <col min="5" max="5" width="41.28515625" style="1" customWidth="1"/>
    <col min="6" max="6" width="14.28515625" style="1" customWidth="1"/>
    <col min="7" max="7" width="43.85546875" style="1" customWidth="1"/>
    <col min="8" max="8" width="24.28515625" style="1" customWidth="1"/>
    <col min="9" max="9" width="32.85546875" style="1" customWidth="1"/>
    <col min="10" max="10" width="25.85546875" style="1" customWidth="1"/>
    <col min="11" max="11" width="29.140625" style="1" customWidth="1"/>
    <col min="12" max="12" width="31" style="1" customWidth="1"/>
    <col min="13" max="13" width="27.28515625" style="1" customWidth="1"/>
    <col min="14" max="14" width="26.28515625" style="1" customWidth="1"/>
    <col min="15" max="15" width="34.85546875" style="1" customWidth="1"/>
    <col min="16" max="16" width="36.7109375" style="1" customWidth="1"/>
    <col min="17" max="17" width="21.28515625" customWidth="1"/>
  </cols>
  <sheetData>
    <row r="1" spans="1:17" s="1" customFormat="1" ht="57.75" customHeight="1">
      <c r="A1" s="33" t="s">
        <v>176</v>
      </c>
      <c r="B1" s="383" t="s">
        <v>92</v>
      </c>
      <c r="C1" s="35" t="s">
        <v>93</v>
      </c>
      <c r="D1" s="380" t="s">
        <v>144</v>
      </c>
      <c r="E1" s="36" t="s">
        <v>95</v>
      </c>
      <c r="F1" s="379" t="s">
        <v>145</v>
      </c>
      <c r="G1" s="34" t="s">
        <v>96</v>
      </c>
      <c r="H1" s="34" t="s">
        <v>97</v>
      </c>
      <c r="I1" s="34" t="s">
        <v>98</v>
      </c>
      <c r="J1" s="34" t="s">
        <v>99</v>
      </c>
      <c r="K1" s="34" t="s">
        <v>100</v>
      </c>
      <c r="L1" s="34" t="s">
        <v>101</v>
      </c>
      <c r="M1" s="34" t="s">
        <v>102</v>
      </c>
      <c r="N1" s="34" t="s">
        <v>103</v>
      </c>
      <c r="O1" s="34" t="s">
        <v>104</v>
      </c>
      <c r="P1" s="34" t="s">
        <v>105</v>
      </c>
      <c r="Q1" s="80" t="s">
        <v>106</v>
      </c>
    </row>
    <row r="2" spans="1:17" s="1" customFormat="1" ht="72.75" customHeight="1" thickBot="1">
      <c r="A2" s="276"/>
      <c r="B2" s="382"/>
      <c r="C2" s="62"/>
      <c r="D2" s="61"/>
      <c r="E2" s="63" t="s">
        <v>107</v>
      </c>
      <c r="F2" s="63"/>
      <c r="G2" s="64" t="s">
        <v>177</v>
      </c>
      <c r="H2" s="277" t="s">
        <v>109</v>
      </c>
      <c r="I2" s="278"/>
      <c r="J2" s="278"/>
      <c r="K2" s="278"/>
      <c r="L2" s="278"/>
      <c r="M2" s="278"/>
      <c r="N2" s="278"/>
      <c r="O2" s="275"/>
      <c r="P2" s="61"/>
      <c r="Q2" s="279"/>
    </row>
    <row r="3" spans="1:17" ht="40.5" customHeight="1">
      <c r="A3" s="280" t="s">
        <v>336</v>
      </c>
      <c r="B3" s="238" t="s">
        <v>147</v>
      </c>
      <c r="C3" s="51">
        <f>C4+C6+C8+C9+C5+C7</f>
        <v>439759.03614457831</v>
      </c>
      <c r="D3" s="50"/>
      <c r="E3" s="50"/>
      <c r="F3" s="50"/>
      <c r="G3" s="50" t="s">
        <v>423</v>
      </c>
      <c r="H3" s="50"/>
      <c r="I3" s="50"/>
      <c r="J3" s="50"/>
      <c r="K3" s="50"/>
      <c r="L3" s="50"/>
      <c r="M3" s="50"/>
      <c r="N3" s="50"/>
      <c r="O3" s="50"/>
      <c r="P3" s="50"/>
      <c r="Q3" s="53"/>
    </row>
    <row r="4" spans="1:17" ht="248.25" customHeight="1">
      <c r="A4" s="42"/>
      <c r="B4" s="5" t="s">
        <v>424</v>
      </c>
      <c r="C4" s="6">
        <v>300000</v>
      </c>
      <c r="D4" s="5" t="s">
        <v>150</v>
      </c>
      <c r="E4" s="123" t="s">
        <v>339</v>
      </c>
      <c r="F4" s="214" t="s">
        <v>160</v>
      </c>
      <c r="G4" s="122" t="s">
        <v>425</v>
      </c>
      <c r="H4" s="5">
        <v>3</v>
      </c>
      <c r="I4" s="5" t="s">
        <v>426</v>
      </c>
      <c r="J4" s="122" t="s">
        <v>343</v>
      </c>
      <c r="K4" s="122" t="s">
        <v>153</v>
      </c>
      <c r="L4" s="215" t="s">
        <v>154</v>
      </c>
      <c r="M4" s="125" t="s">
        <v>427</v>
      </c>
      <c r="N4" s="125" t="s">
        <v>428</v>
      </c>
      <c r="O4" s="339" t="s">
        <v>157</v>
      </c>
      <c r="P4" s="384" t="s">
        <v>429</v>
      </c>
      <c r="Q4" s="281" t="s">
        <v>430</v>
      </c>
    </row>
    <row r="5" spans="1:17" s="209" customFormat="1" ht="195.75" customHeight="1">
      <c r="A5" s="42"/>
      <c r="B5" s="212" t="s">
        <v>431</v>
      </c>
      <c r="C5" s="213">
        <v>10000</v>
      </c>
      <c r="D5" s="212" t="s">
        <v>150</v>
      </c>
      <c r="E5" s="214" t="s">
        <v>371</v>
      </c>
      <c r="F5" s="214" t="s">
        <v>160</v>
      </c>
      <c r="G5" s="215" t="s">
        <v>432</v>
      </c>
      <c r="H5" s="219">
        <v>3</v>
      </c>
      <c r="I5" s="212" t="s">
        <v>433</v>
      </c>
      <c r="J5" s="215" t="s">
        <v>343</v>
      </c>
      <c r="K5" s="215" t="s">
        <v>434</v>
      </c>
      <c r="L5" s="215" t="s">
        <v>154</v>
      </c>
      <c r="M5" s="412" t="s">
        <v>427</v>
      </c>
      <c r="N5" s="412" t="s">
        <v>428</v>
      </c>
      <c r="O5" s="339" t="s">
        <v>157</v>
      </c>
      <c r="P5" s="221" t="s">
        <v>435</v>
      </c>
      <c r="Q5" s="217" t="s">
        <v>430</v>
      </c>
    </row>
    <row r="6" spans="1:17" ht="107.25" customHeight="1">
      <c r="A6" s="42"/>
      <c r="B6" s="5" t="s">
        <v>436</v>
      </c>
      <c r="C6" s="6">
        <v>50000</v>
      </c>
      <c r="D6" s="5" t="s">
        <v>150</v>
      </c>
      <c r="E6" s="122" t="s">
        <v>437</v>
      </c>
      <c r="F6" s="214" t="s">
        <v>160</v>
      </c>
      <c r="G6" s="122" t="s">
        <v>438</v>
      </c>
      <c r="H6" s="5">
        <v>3</v>
      </c>
      <c r="I6" s="5" t="s">
        <v>426</v>
      </c>
      <c r="J6" s="122" t="s">
        <v>343</v>
      </c>
      <c r="K6" s="122" t="s">
        <v>375</v>
      </c>
      <c r="L6" s="215" t="s">
        <v>154</v>
      </c>
      <c r="M6" s="412" t="s">
        <v>427</v>
      </c>
      <c r="N6" s="412" t="s">
        <v>428</v>
      </c>
      <c r="O6" s="339" t="s">
        <v>157</v>
      </c>
      <c r="P6" s="384" t="s">
        <v>439</v>
      </c>
      <c r="Q6" s="334" t="s">
        <v>59</v>
      </c>
    </row>
    <row r="7" spans="1:17" ht="107.25" customHeight="1">
      <c r="A7" s="14"/>
      <c r="B7" s="5" t="s">
        <v>440</v>
      </c>
      <c r="C7" s="430">
        <v>20000</v>
      </c>
      <c r="D7" s="5" t="s">
        <v>150</v>
      </c>
      <c r="E7" s="122">
        <v>5.6</v>
      </c>
      <c r="F7" s="229" t="s">
        <v>160</v>
      </c>
      <c r="G7" s="122" t="s">
        <v>441</v>
      </c>
      <c r="H7" s="8" t="s">
        <v>286</v>
      </c>
      <c r="I7" s="8" t="s">
        <v>442</v>
      </c>
      <c r="J7" s="8" t="s">
        <v>343</v>
      </c>
      <c r="K7" s="8" t="s">
        <v>443</v>
      </c>
      <c r="L7" s="219" t="s">
        <v>154</v>
      </c>
      <c r="M7" s="8" t="s">
        <v>155</v>
      </c>
      <c r="N7" s="8" t="s">
        <v>156</v>
      </c>
      <c r="O7" s="8" t="s">
        <v>157</v>
      </c>
      <c r="P7" s="427"/>
      <c r="Q7" s="335" t="s">
        <v>53</v>
      </c>
    </row>
    <row r="8" spans="1:17" ht="212.25" customHeight="1">
      <c r="A8" s="42"/>
      <c r="B8" s="5" t="s">
        <v>444</v>
      </c>
      <c r="C8" s="431">
        <v>20000</v>
      </c>
      <c r="D8" s="5" t="s">
        <v>150</v>
      </c>
      <c r="E8" s="123" t="s">
        <v>437</v>
      </c>
      <c r="F8" s="214" t="s">
        <v>160</v>
      </c>
      <c r="G8" s="5" t="s">
        <v>445</v>
      </c>
      <c r="H8" s="124">
        <v>3</v>
      </c>
      <c r="I8" s="5" t="s">
        <v>426</v>
      </c>
      <c r="J8" s="122" t="s">
        <v>343</v>
      </c>
      <c r="K8" s="122" t="s">
        <v>446</v>
      </c>
      <c r="L8" s="215" t="s">
        <v>154</v>
      </c>
      <c r="M8" s="412" t="s">
        <v>427</v>
      </c>
      <c r="N8" s="412" t="s">
        <v>428</v>
      </c>
      <c r="O8" s="339" t="s">
        <v>157</v>
      </c>
      <c r="P8" s="5"/>
      <c r="Q8" s="281" t="s">
        <v>447</v>
      </c>
    </row>
    <row r="9" spans="1:17" ht="33" customHeight="1">
      <c r="A9" s="42"/>
      <c r="B9" s="5" t="s">
        <v>304</v>
      </c>
      <c r="C9" s="431">
        <v>39759.036144578313</v>
      </c>
      <c r="D9" s="5"/>
      <c r="E9" s="122"/>
      <c r="F9" s="122" t="s">
        <v>160</v>
      </c>
      <c r="G9" s="10" t="s">
        <v>142</v>
      </c>
      <c r="H9" s="414" t="s">
        <v>118</v>
      </c>
      <c r="I9" s="414" t="s">
        <v>118</v>
      </c>
      <c r="J9" s="414" t="s">
        <v>118</v>
      </c>
      <c r="K9" s="414" t="s">
        <v>118</v>
      </c>
      <c r="L9" s="414" t="s">
        <v>118</v>
      </c>
      <c r="M9" s="414" t="s">
        <v>118</v>
      </c>
      <c r="N9" s="414" t="s">
        <v>118</v>
      </c>
      <c r="O9" s="414" t="s">
        <v>118</v>
      </c>
      <c r="P9" s="5"/>
      <c r="Q9" s="281"/>
    </row>
    <row r="10" spans="1:17" ht="40.5" customHeight="1">
      <c r="A10" s="282" t="s">
        <v>378</v>
      </c>
      <c r="B10" s="300" t="s">
        <v>147</v>
      </c>
      <c r="C10" s="21">
        <f>C11+C12+C13++C14+C15+C16</f>
        <v>548999.17791189626</v>
      </c>
      <c r="D10" s="4"/>
      <c r="E10" s="4"/>
      <c r="F10" s="4"/>
      <c r="G10" s="4" t="s">
        <v>423</v>
      </c>
      <c r="H10" s="4"/>
      <c r="I10" s="4"/>
      <c r="J10" s="4"/>
      <c r="K10" s="4"/>
      <c r="L10" s="4"/>
      <c r="M10" s="4"/>
      <c r="N10" s="4"/>
      <c r="O10" s="4"/>
      <c r="P10" s="4"/>
      <c r="Q10" s="274"/>
    </row>
    <row r="11" spans="1:17" ht="246.95" thickBot="1">
      <c r="A11" s="42"/>
      <c r="B11" s="5" t="s">
        <v>448</v>
      </c>
      <c r="C11" s="6">
        <v>300000</v>
      </c>
      <c r="D11" s="5" t="s">
        <v>150</v>
      </c>
      <c r="E11" s="187" t="s">
        <v>371</v>
      </c>
      <c r="F11" s="135">
        <v>20</v>
      </c>
      <c r="G11" s="122" t="s">
        <v>449</v>
      </c>
      <c r="H11" s="5">
        <v>3</v>
      </c>
      <c r="I11" s="5" t="s">
        <v>426</v>
      </c>
      <c r="J11" s="122" t="s">
        <v>343</v>
      </c>
      <c r="K11" s="122" t="s">
        <v>375</v>
      </c>
      <c r="L11" s="215" t="s">
        <v>154</v>
      </c>
      <c r="M11" s="216" t="s">
        <v>427</v>
      </c>
      <c r="N11" s="412" t="s">
        <v>428</v>
      </c>
      <c r="O11" s="339" t="s">
        <v>157</v>
      </c>
      <c r="P11" s="5" t="s">
        <v>450</v>
      </c>
      <c r="Q11" s="334" t="s">
        <v>59</v>
      </c>
    </row>
    <row r="12" spans="1:17" ht="153" customHeight="1" thickBot="1">
      <c r="A12" s="42"/>
      <c r="B12" s="5" t="s">
        <v>451</v>
      </c>
      <c r="C12" s="6">
        <v>30000</v>
      </c>
      <c r="D12" s="5" t="s">
        <v>323</v>
      </c>
      <c r="E12" s="187" t="s">
        <v>371</v>
      </c>
      <c r="F12" s="135">
        <v>10</v>
      </c>
      <c r="G12" s="122" t="s">
        <v>452</v>
      </c>
      <c r="H12" s="8">
        <v>3</v>
      </c>
      <c r="I12" s="5" t="s">
        <v>426</v>
      </c>
      <c r="J12" s="122" t="s">
        <v>343</v>
      </c>
      <c r="K12" s="122" t="s">
        <v>153</v>
      </c>
      <c r="L12" s="215" t="s">
        <v>154</v>
      </c>
      <c r="M12" s="216" t="s">
        <v>427</v>
      </c>
      <c r="N12" s="412" t="s">
        <v>428</v>
      </c>
      <c r="O12" s="339" t="s">
        <v>157</v>
      </c>
      <c r="P12" s="5"/>
      <c r="Q12" s="335" t="s">
        <v>59</v>
      </c>
    </row>
    <row r="13" spans="1:17" ht="165.75" customHeight="1" thickBot="1">
      <c r="A13" s="42"/>
      <c r="B13" s="5" t="s">
        <v>453</v>
      </c>
      <c r="C13" s="6">
        <v>50000</v>
      </c>
      <c r="D13" s="5" t="s">
        <v>323</v>
      </c>
      <c r="E13" s="187" t="s">
        <v>371</v>
      </c>
      <c r="F13" s="135">
        <v>10</v>
      </c>
      <c r="G13" s="122" t="s">
        <v>454</v>
      </c>
      <c r="H13" s="8">
        <v>3</v>
      </c>
      <c r="I13" s="5" t="s">
        <v>426</v>
      </c>
      <c r="J13" s="122" t="s">
        <v>343</v>
      </c>
      <c r="K13" s="122" t="s">
        <v>153</v>
      </c>
      <c r="L13" s="215" t="s">
        <v>154</v>
      </c>
      <c r="M13" s="216" t="s">
        <v>427</v>
      </c>
      <c r="N13" s="412" t="s">
        <v>428</v>
      </c>
      <c r="O13" s="339" t="s">
        <v>157</v>
      </c>
      <c r="P13" s="5" t="s">
        <v>455</v>
      </c>
      <c r="Q13" s="335" t="s">
        <v>59</v>
      </c>
    </row>
    <row r="14" spans="1:17" ht="246.95" thickBot="1">
      <c r="A14" s="42"/>
      <c r="B14" s="5" t="s">
        <v>456</v>
      </c>
      <c r="C14" s="6">
        <v>20000</v>
      </c>
      <c r="D14" s="5" t="s">
        <v>323</v>
      </c>
      <c r="E14" s="187" t="s">
        <v>371</v>
      </c>
      <c r="F14" s="135">
        <v>10</v>
      </c>
      <c r="G14" s="5" t="s">
        <v>457</v>
      </c>
      <c r="H14" s="5">
        <v>3</v>
      </c>
      <c r="I14" s="5" t="s">
        <v>458</v>
      </c>
      <c r="J14" s="122" t="s">
        <v>343</v>
      </c>
      <c r="K14" s="122" t="s">
        <v>459</v>
      </c>
      <c r="L14" s="215" t="s">
        <v>154</v>
      </c>
      <c r="M14" s="216" t="s">
        <v>427</v>
      </c>
      <c r="N14" s="412" t="s">
        <v>428</v>
      </c>
      <c r="O14" s="339" t="s">
        <v>157</v>
      </c>
      <c r="P14" s="5"/>
      <c r="Q14" s="334" t="s">
        <v>59</v>
      </c>
    </row>
    <row r="15" spans="1:17" ht="246.95" thickBot="1">
      <c r="A15" s="42"/>
      <c r="B15" s="5" t="s">
        <v>460</v>
      </c>
      <c r="C15" s="6">
        <v>12000</v>
      </c>
      <c r="D15" s="9" t="s">
        <v>150</v>
      </c>
      <c r="E15" s="187" t="s">
        <v>371</v>
      </c>
      <c r="F15" s="135">
        <v>60</v>
      </c>
      <c r="G15" s="122" t="s">
        <v>461</v>
      </c>
      <c r="H15" s="5">
        <v>3</v>
      </c>
      <c r="I15" s="5" t="s">
        <v>458</v>
      </c>
      <c r="J15" s="122" t="s">
        <v>343</v>
      </c>
      <c r="K15" s="122" t="s">
        <v>459</v>
      </c>
      <c r="L15" s="215" t="s">
        <v>154</v>
      </c>
      <c r="M15" s="216" t="s">
        <v>427</v>
      </c>
      <c r="N15" s="412" t="s">
        <v>428</v>
      </c>
      <c r="O15" s="339" t="s">
        <v>157</v>
      </c>
      <c r="P15" s="5"/>
      <c r="Q15" s="336" t="s">
        <v>59</v>
      </c>
    </row>
    <row r="16" spans="1:17" ht="37.5" customHeight="1" thickBot="1">
      <c r="A16" s="14"/>
      <c r="B16" s="5" t="s">
        <v>304</v>
      </c>
      <c r="C16" s="430">
        <v>136999.17791189623</v>
      </c>
      <c r="D16" s="5"/>
      <c r="E16" s="136"/>
      <c r="F16" s="135" t="s">
        <v>160</v>
      </c>
      <c r="G16" s="10" t="s">
        <v>142</v>
      </c>
      <c r="H16" s="414" t="s">
        <v>118</v>
      </c>
      <c r="I16" s="414" t="s">
        <v>118</v>
      </c>
      <c r="J16" s="414" t="s">
        <v>118</v>
      </c>
      <c r="K16" s="414" t="s">
        <v>118</v>
      </c>
      <c r="L16" s="414" t="s">
        <v>118</v>
      </c>
      <c r="M16" s="414" t="s">
        <v>118</v>
      </c>
      <c r="N16" s="414" t="s">
        <v>118</v>
      </c>
      <c r="O16" s="414" t="s">
        <v>118</v>
      </c>
      <c r="P16" s="5"/>
      <c r="Q16" s="15"/>
    </row>
    <row r="17" spans="1:17" ht="40.5" customHeight="1">
      <c r="A17" s="282" t="s">
        <v>404</v>
      </c>
      <c r="B17" s="300" t="s">
        <v>147</v>
      </c>
      <c r="C17" s="21">
        <f>C18+C19+C21+C22+C20</f>
        <v>1247057.5531036903</v>
      </c>
      <c r="D17" s="4"/>
      <c r="E17" s="4"/>
      <c r="F17" s="4"/>
      <c r="G17" s="4" t="s">
        <v>462</v>
      </c>
      <c r="H17" s="4"/>
      <c r="I17" s="4"/>
      <c r="J17" s="4"/>
      <c r="K17" s="4"/>
      <c r="L17" s="4"/>
      <c r="M17" s="4"/>
      <c r="N17" s="4"/>
      <c r="O17" s="4"/>
      <c r="P17" s="4"/>
      <c r="Q17" s="274"/>
    </row>
    <row r="18" spans="1:17" ht="246.6">
      <c r="A18" s="42"/>
      <c r="B18" s="5" t="s">
        <v>463</v>
      </c>
      <c r="C18" s="174">
        <v>160000</v>
      </c>
      <c r="D18" s="9" t="s">
        <v>464</v>
      </c>
      <c r="E18" s="5" t="s">
        <v>184</v>
      </c>
      <c r="F18" s="5">
        <v>16</v>
      </c>
      <c r="G18" s="5" t="s">
        <v>465</v>
      </c>
      <c r="H18" s="122">
        <v>3</v>
      </c>
      <c r="I18" s="5" t="s">
        <v>458</v>
      </c>
      <c r="J18" s="122" t="s">
        <v>343</v>
      </c>
      <c r="K18" s="122" t="s">
        <v>459</v>
      </c>
      <c r="L18" s="215" t="s">
        <v>154</v>
      </c>
      <c r="M18" s="216" t="s">
        <v>427</v>
      </c>
      <c r="N18" s="412" t="s">
        <v>428</v>
      </c>
      <c r="O18" s="339" t="s">
        <v>157</v>
      </c>
      <c r="P18" s="5" t="s">
        <v>466</v>
      </c>
      <c r="Q18" s="336" t="s">
        <v>59</v>
      </c>
    </row>
    <row r="19" spans="1:17" ht="246.95" thickBot="1">
      <c r="A19" s="42"/>
      <c r="B19" s="5" t="s">
        <v>467</v>
      </c>
      <c r="C19" s="6">
        <v>250000</v>
      </c>
      <c r="D19" s="5" t="s">
        <v>464</v>
      </c>
      <c r="E19" s="5" t="s">
        <v>184</v>
      </c>
      <c r="F19" s="45">
        <v>20</v>
      </c>
      <c r="G19" s="5" t="s">
        <v>468</v>
      </c>
      <c r="H19" s="8">
        <v>3</v>
      </c>
      <c r="I19" s="5" t="s">
        <v>458</v>
      </c>
      <c r="J19" s="122" t="s">
        <v>343</v>
      </c>
      <c r="K19" s="122" t="s">
        <v>153</v>
      </c>
      <c r="L19" s="215" t="s">
        <v>154</v>
      </c>
      <c r="M19" s="216" t="s">
        <v>427</v>
      </c>
      <c r="N19" s="412" t="s">
        <v>428</v>
      </c>
      <c r="O19" s="339" t="s">
        <v>157</v>
      </c>
      <c r="P19" s="5" t="s">
        <v>469</v>
      </c>
      <c r="Q19" s="337" t="s">
        <v>59</v>
      </c>
    </row>
    <row r="20" spans="1:17" s="209" customFormat="1" ht="146.25" customHeight="1">
      <c r="A20" s="42"/>
      <c r="B20" s="212" t="s">
        <v>470</v>
      </c>
      <c r="C20" s="213">
        <v>380000</v>
      </c>
      <c r="D20" s="212" t="s">
        <v>150</v>
      </c>
      <c r="E20" s="214" t="s">
        <v>184</v>
      </c>
      <c r="F20" s="214">
        <v>40</v>
      </c>
      <c r="G20" s="212" t="s">
        <v>471</v>
      </c>
      <c r="H20" s="219">
        <v>3</v>
      </c>
      <c r="I20" s="212" t="s">
        <v>458</v>
      </c>
      <c r="J20" s="215" t="s">
        <v>343</v>
      </c>
      <c r="K20" s="215" t="s">
        <v>153</v>
      </c>
      <c r="L20" s="215" t="s">
        <v>154</v>
      </c>
      <c r="M20" s="216" t="s">
        <v>427</v>
      </c>
      <c r="N20" s="216" t="s">
        <v>156</v>
      </c>
      <c r="O20" s="339" t="s">
        <v>157</v>
      </c>
      <c r="P20" s="221"/>
      <c r="Q20" s="333" t="s">
        <v>472</v>
      </c>
    </row>
    <row r="21" spans="1:17" ht="246.95" thickBot="1">
      <c r="A21" s="42"/>
      <c r="B21" s="5" t="s">
        <v>473</v>
      </c>
      <c r="C21" s="6">
        <v>250000</v>
      </c>
      <c r="D21" s="5" t="s">
        <v>464</v>
      </c>
      <c r="E21" s="5" t="s">
        <v>184</v>
      </c>
      <c r="F21" s="45">
        <v>20</v>
      </c>
      <c r="G21" s="5" t="s">
        <v>474</v>
      </c>
      <c r="H21" s="8">
        <v>3</v>
      </c>
      <c r="I21" s="5" t="s">
        <v>458</v>
      </c>
      <c r="J21" s="122" t="s">
        <v>343</v>
      </c>
      <c r="K21" s="122" t="s">
        <v>153</v>
      </c>
      <c r="L21" s="215" t="s">
        <v>154</v>
      </c>
      <c r="M21" s="216" t="s">
        <v>427</v>
      </c>
      <c r="N21" s="412" t="s">
        <v>428</v>
      </c>
      <c r="O21" s="339" t="s">
        <v>157</v>
      </c>
      <c r="P21" s="5" t="s">
        <v>475</v>
      </c>
      <c r="Q21" s="337" t="s">
        <v>59</v>
      </c>
    </row>
    <row r="22" spans="1:17" ht="22.5" customHeight="1" thickBot="1">
      <c r="A22" s="14"/>
      <c r="B22" s="5" t="s">
        <v>304</v>
      </c>
      <c r="C22" s="432">
        <v>207057.55310369021</v>
      </c>
      <c r="D22" s="5"/>
      <c r="E22" s="5"/>
      <c r="F22" s="45" t="s">
        <v>160</v>
      </c>
      <c r="G22" s="10" t="s">
        <v>142</v>
      </c>
      <c r="H22" s="414"/>
      <c r="I22" s="414" t="s">
        <v>118</v>
      </c>
      <c r="J22" s="414" t="s">
        <v>118</v>
      </c>
      <c r="K22" s="414" t="s">
        <v>118</v>
      </c>
      <c r="L22" s="414" t="s">
        <v>118</v>
      </c>
      <c r="M22" s="414" t="s">
        <v>118</v>
      </c>
      <c r="N22" s="414" t="s">
        <v>118</v>
      </c>
      <c r="O22" s="414" t="s">
        <v>118</v>
      </c>
      <c r="P22" s="5"/>
      <c r="Q22" s="15"/>
    </row>
    <row r="23" spans="1:17" ht="33" customHeight="1">
      <c r="A23" s="325" t="s">
        <v>173</v>
      </c>
      <c r="B23" s="300" t="s">
        <v>147</v>
      </c>
      <c r="C23" s="327">
        <f>C24+C25</f>
        <v>63572.365074024703</v>
      </c>
      <c r="D23" s="326"/>
      <c r="E23" s="326"/>
      <c r="F23" s="326"/>
      <c r="G23" s="326"/>
      <c r="H23" s="328"/>
      <c r="I23" s="328"/>
      <c r="J23" s="328"/>
      <c r="K23" s="328"/>
      <c r="L23" s="328"/>
      <c r="M23" s="328"/>
      <c r="N23" s="328"/>
      <c r="O23" s="328"/>
      <c r="P23" s="326"/>
      <c r="Q23" s="329"/>
    </row>
    <row r="24" spans="1:17" ht="31.5" customHeight="1">
      <c r="A24" s="5"/>
      <c r="B24" s="5" t="s">
        <v>476</v>
      </c>
      <c r="C24" s="430">
        <v>6000</v>
      </c>
      <c r="D24" s="5"/>
      <c r="E24" s="5"/>
      <c r="F24" s="5" t="s">
        <v>160</v>
      </c>
      <c r="G24" s="5" t="s">
        <v>136</v>
      </c>
      <c r="H24" s="408"/>
      <c r="I24" s="408" t="s">
        <v>118</v>
      </c>
      <c r="J24" s="408" t="s">
        <v>118</v>
      </c>
      <c r="K24" s="408" t="s">
        <v>118</v>
      </c>
      <c r="L24" s="408" t="s">
        <v>118</v>
      </c>
      <c r="M24" s="8" t="s">
        <v>118</v>
      </c>
      <c r="N24" s="8" t="s">
        <v>118</v>
      </c>
      <c r="O24" s="8" t="s">
        <v>118</v>
      </c>
      <c r="P24" s="5"/>
      <c r="Q24" s="8" t="s">
        <v>163</v>
      </c>
    </row>
    <row r="25" spans="1:17" ht="24.75" customHeight="1">
      <c r="A25" s="5"/>
      <c r="B25" s="5" t="s">
        <v>477</v>
      </c>
      <c r="C25" s="430">
        <f>(C22+C16+C9)*0.15</f>
        <v>57572.365074024703</v>
      </c>
      <c r="D25" s="6"/>
      <c r="E25" s="5"/>
      <c r="F25" s="5" t="s">
        <v>160</v>
      </c>
      <c r="G25" s="5" t="s">
        <v>139</v>
      </c>
      <c r="H25" s="8"/>
      <c r="I25" s="8" t="s">
        <v>118</v>
      </c>
      <c r="J25" s="8" t="s">
        <v>118</v>
      </c>
      <c r="K25" s="8" t="s">
        <v>118</v>
      </c>
      <c r="L25" s="8" t="s">
        <v>118</v>
      </c>
      <c r="M25" s="8" t="s">
        <v>118</v>
      </c>
      <c r="N25" s="8" t="s">
        <v>118</v>
      </c>
      <c r="O25" s="8" t="s">
        <v>118</v>
      </c>
      <c r="P25" s="5"/>
      <c r="Q25" s="261" t="s">
        <v>175</v>
      </c>
    </row>
    <row r="26" spans="1:17" s="209" customFormat="1" ht="29.1">
      <c r="A26" s="212"/>
      <c r="B26" s="351" t="s">
        <v>478</v>
      </c>
      <c r="C26" s="352">
        <v>300000</v>
      </c>
      <c r="D26" s="212"/>
      <c r="E26" s="212"/>
      <c r="F26" s="214"/>
      <c r="G26" s="215"/>
      <c r="H26" s="407"/>
      <c r="I26" s="407"/>
      <c r="J26" s="407"/>
      <c r="K26" s="407"/>
      <c r="L26" s="407"/>
      <c r="M26" s="407"/>
      <c r="N26" s="407"/>
      <c r="O26" s="407"/>
      <c r="P26" s="212"/>
      <c r="Q26" s="303"/>
    </row>
    <row r="27" spans="1:17" s="209" customFormat="1" ht="44.1" thickBot="1">
      <c r="A27" s="212"/>
      <c r="B27" s="351" t="s">
        <v>479</v>
      </c>
      <c r="C27" s="352">
        <v>100000</v>
      </c>
      <c r="D27" s="212"/>
      <c r="E27" s="212"/>
      <c r="F27" s="214"/>
      <c r="G27" s="215"/>
      <c r="H27" s="407"/>
      <c r="I27" s="407"/>
      <c r="J27" s="407"/>
      <c r="K27" s="407"/>
      <c r="L27" s="407"/>
      <c r="M27" s="407"/>
      <c r="N27" s="407"/>
      <c r="O27" s="407"/>
      <c r="P27" s="212"/>
      <c r="Q27" s="303"/>
    </row>
    <row r="28" spans="1:17" ht="40.5" customHeight="1" thickBot="1">
      <c r="A28" s="129" t="s">
        <v>143</v>
      </c>
      <c r="B28" s="130"/>
      <c r="C28" s="330">
        <f>C3+C10+C17+C23</f>
        <v>2299388.1322341897</v>
      </c>
      <c r="D28" s="99"/>
      <c r="E28" s="99"/>
      <c r="F28" s="99">
        <f>SUBTOTAL(109,F2:F27)</f>
        <v>206</v>
      </c>
      <c r="G28" s="99"/>
      <c r="H28" s="100"/>
      <c r="I28" s="100"/>
      <c r="J28" s="100"/>
      <c r="K28" s="100"/>
      <c r="L28" s="100"/>
      <c r="M28" s="100"/>
      <c r="N28" s="100"/>
      <c r="O28" s="100"/>
      <c r="P28" s="99"/>
      <c r="Q28" s="101"/>
    </row>
    <row r="29" spans="1:17">
      <c r="A29" s="17"/>
      <c r="B29" s="10"/>
      <c r="C29" s="11"/>
      <c r="D29" s="10"/>
      <c r="E29" s="10"/>
      <c r="F29" s="10"/>
      <c r="G29" s="10"/>
      <c r="H29" s="12"/>
      <c r="I29" s="12"/>
      <c r="J29" s="12"/>
      <c r="K29" s="12"/>
      <c r="L29" s="12"/>
      <c r="M29" s="12"/>
      <c r="N29" s="12"/>
      <c r="O29" s="12"/>
      <c r="P29" s="10"/>
      <c r="Q29" s="18"/>
    </row>
    <row r="30" spans="1:17">
      <c r="B30" s="353" t="e">
        <f>C26+C27+#REF!</f>
        <v>#REF!</v>
      </c>
      <c r="C30" s="353">
        <f>C28-C23</f>
        <v>2235815.7671601651</v>
      </c>
      <c r="D30" s="354"/>
      <c r="E30" s="354"/>
    </row>
    <row r="31" spans="1:17">
      <c r="B31" s="354"/>
      <c r="C31" s="353">
        <f>C3</f>
        <v>439759.03614457831</v>
      </c>
      <c r="D31" s="354">
        <f>C31*100/$C$30</f>
        <v>19.668840456525668</v>
      </c>
      <c r="E31" s="354" t="e">
        <f>$B$30*D31/100</f>
        <v>#REF!</v>
      </c>
    </row>
    <row r="32" spans="1:17">
      <c r="B32" s="354"/>
      <c r="C32" s="353">
        <f>C10</f>
        <v>548999.17791189626</v>
      </c>
      <c r="D32" s="354">
        <f>C32*100/$C$30</f>
        <v>24.554759205818236</v>
      </c>
      <c r="E32" s="354" t="e">
        <f>$B$30*D32/100</f>
        <v>#REF!</v>
      </c>
    </row>
    <row r="33" spans="2:5">
      <c r="B33" s="354"/>
      <c r="C33" s="353">
        <f>C17</f>
        <v>1247057.5531036903</v>
      </c>
      <c r="D33" s="354">
        <f>C33*100/$C$30</f>
        <v>55.776400337656085</v>
      </c>
      <c r="E33" s="354" t="e">
        <f>$B$30*D33/100</f>
        <v>#REF!</v>
      </c>
    </row>
    <row r="34" spans="2:5">
      <c r="B34" s="354"/>
      <c r="C34" s="353"/>
      <c r="D34" s="354"/>
      <c r="E34" s="354"/>
    </row>
    <row r="35" spans="2:5">
      <c r="B35" s="354"/>
      <c r="C35" s="353"/>
      <c r="D35" s="354"/>
      <c r="E35" s="354"/>
    </row>
  </sheetData>
  <phoneticPr fontId="3" type="noConversion"/>
  <dataValidations count="3">
    <dataValidation type="list" allowBlank="1" showInputMessage="1" showErrorMessage="1" sqref="H24" xr:uid="{42294AA3-001D-4525-AC1F-B22702C4FC60}">
      <formula1>"1, 2, 3, 1,2, 1,3, 2,3, 1,2,3"</formula1>
    </dataValidation>
    <dataValidation type="list" allowBlank="1" showInputMessage="1" showErrorMessage="1" sqref="D24 D11:D16 D4:D9 D18:D22" xr:uid="{6B81843C-871A-4549-80BB-A7ED7042304A}">
      <formula1>"uus, jätkuv, lõppev"</formula1>
    </dataValidation>
    <dataValidation type="list" allowBlank="1" showInputMessage="1" showErrorMessage="1" sqref="G10 G17 G3 H4:H9 H11:H16 H18:H22" xr:uid="{9FB5D988-46B0-4D1F-B512-939ABA187EE8}">
      <formula1>"1,2,3,1 2,1 3, 2 3, 1 2 3"</formula1>
    </dataValidation>
  </dataValidations>
  <pageMargins left="0.7" right="0.7" top="0.75" bottom="0.75" header="0.3" footer="0.3"/>
  <pageSetup paperSize="9" orientation="portrait" r:id="rId1"/>
  <legacy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243E0-2C24-4C87-B26E-9A431A25E9BE}">
  <sheetPr>
    <tabColor rgb="FF00B050"/>
  </sheetPr>
  <dimension ref="A1:S37"/>
  <sheetViews>
    <sheetView topLeftCell="A2" zoomScale="90" zoomScaleNormal="90" workbookViewId="0">
      <pane xSplit="2" ySplit="3" topLeftCell="C23" activePane="bottomRight" state="frozen"/>
      <selection pane="bottomRight" activeCell="C26" sqref="C26"/>
      <selection pane="bottomLeft" activeCell="A4" sqref="A4"/>
      <selection pane="topRight" activeCell="C2" sqref="C2"/>
    </sheetView>
  </sheetViews>
  <sheetFormatPr defaultColWidth="9.140625" defaultRowHeight="14.45"/>
  <cols>
    <col min="1" max="1" width="31.28515625" style="202" customWidth="1"/>
    <col min="2" max="2" width="33" style="202" bestFit="1" customWidth="1"/>
    <col min="3" max="3" width="12.140625" style="258" customWidth="1"/>
    <col min="4" max="4" width="14.28515625" style="202" bestFit="1" customWidth="1"/>
    <col min="5" max="5" width="30.28515625" style="202" customWidth="1"/>
    <col min="6" max="6" width="59" style="202" customWidth="1"/>
    <col min="7" max="7" width="27.28515625" style="202" customWidth="1"/>
    <col min="8" max="8" width="39" style="202" bestFit="1" customWidth="1"/>
    <col min="9" max="10" width="33.28515625" style="202" customWidth="1"/>
    <col min="11" max="11" width="39" style="202" bestFit="1" customWidth="1"/>
    <col min="12" max="12" width="30.28515625" style="202" bestFit="1" customWidth="1"/>
    <col min="13" max="13" width="24.28515625" style="202" customWidth="1"/>
    <col min="14" max="14" width="28.28515625" style="202" customWidth="1"/>
    <col min="15" max="15" width="52.85546875" style="202" customWidth="1"/>
    <col min="16" max="16" width="27.28515625" style="209" bestFit="1" customWidth="1"/>
    <col min="17" max="18" width="9.140625" style="209"/>
    <col min="19" max="19" width="45" style="209" customWidth="1"/>
    <col min="20" max="16384" width="9.140625" style="209"/>
  </cols>
  <sheetData>
    <row r="1" spans="1:19" s="192" customFormat="1" ht="75" customHeight="1" thickBot="1">
      <c r="A1" s="209"/>
      <c r="B1" s="209"/>
      <c r="C1" s="209"/>
      <c r="D1" s="209"/>
      <c r="E1" s="209"/>
      <c r="F1" s="209"/>
      <c r="G1" s="209"/>
      <c r="H1" s="209"/>
      <c r="I1" s="209"/>
      <c r="J1" s="209"/>
      <c r="K1" s="209"/>
      <c r="L1" s="209"/>
      <c r="M1" s="209"/>
      <c r="N1" s="209"/>
      <c r="O1" s="209"/>
      <c r="P1" s="209"/>
      <c r="S1" s="192" t="s">
        <v>480</v>
      </c>
    </row>
    <row r="2" spans="1:19" s="192" customFormat="1" ht="75" customHeight="1">
      <c r="A2" s="188" t="s">
        <v>91</v>
      </c>
      <c r="B2" s="189" t="s">
        <v>92</v>
      </c>
      <c r="C2" s="190" t="s">
        <v>93</v>
      </c>
      <c r="D2" s="189" t="s">
        <v>94</v>
      </c>
      <c r="E2" s="189" t="s">
        <v>95</v>
      </c>
      <c r="F2" s="189" t="s">
        <v>96</v>
      </c>
      <c r="G2" s="189" t="s">
        <v>97</v>
      </c>
      <c r="H2" s="189" t="s">
        <v>98</v>
      </c>
      <c r="I2" s="189" t="s">
        <v>99</v>
      </c>
      <c r="J2" s="189" t="s">
        <v>100</v>
      </c>
      <c r="K2" s="189" t="s">
        <v>101</v>
      </c>
      <c r="L2" s="189" t="s">
        <v>102</v>
      </c>
      <c r="M2" s="189" t="s">
        <v>103</v>
      </c>
      <c r="N2" s="189" t="s">
        <v>104</v>
      </c>
      <c r="O2" s="189" t="s">
        <v>105</v>
      </c>
      <c r="P2" s="191" t="s">
        <v>106</v>
      </c>
      <c r="S2" s="192" t="s">
        <v>480</v>
      </c>
    </row>
    <row r="3" spans="1:19" s="202" customFormat="1" ht="40.5" customHeight="1" thickBot="1">
      <c r="A3" s="193"/>
      <c r="B3" s="194"/>
      <c r="C3" s="195"/>
      <c r="D3" s="194"/>
      <c r="E3" s="196" t="s">
        <v>107</v>
      </c>
      <c r="F3" s="197" t="s">
        <v>177</v>
      </c>
      <c r="G3" s="198" t="s">
        <v>109</v>
      </c>
      <c r="H3" s="199"/>
      <c r="I3" s="199"/>
      <c r="J3" s="199"/>
      <c r="K3" s="199"/>
      <c r="L3" s="199"/>
      <c r="M3" s="199"/>
      <c r="N3" s="200"/>
      <c r="O3" s="194"/>
      <c r="P3" s="201"/>
    </row>
    <row r="4" spans="1:19">
      <c r="A4" s="203" t="s">
        <v>481</v>
      </c>
      <c r="B4" s="204"/>
      <c r="C4" s="205"/>
      <c r="D4" s="204"/>
      <c r="E4" s="204"/>
      <c r="F4" s="206" t="s">
        <v>405</v>
      </c>
      <c r="G4" s="204"/>
      <c r="H4" s="204"/>
      <c r="I4" s="204"/>
      <c r="J4" s="204"/>
      <c r="K4" s="204"/>
      <c r="L4" s="204"/>
      <c r="M4" s="204"/>
      <c r="N4" s="207"/>
      <c r="O4" s="204"/>
      <c r="P4" s="208"/>
      <c r="S4" s="210" t="s">
        <v>482</v>
      </c>
    </row>
    <row r="5" spans="1:19" ht="101.45">
      <c r="A5" s="211" t="s">
        <v>111</v>
      </c>
      <c r="B5" s="212" t="s">
        <v>483</v>
      </c>
      <c r="C5" s="213">
        <v>16600.12</v>
      </c>
      <c r="D5" s="212">
        <v>2023</v>
      </c>
      <c r="E5" s="214" t="s">
        <v>339</v>
      </c>
      <c r="F5" s="215" t="s">
        <v>484</v>
      </c>
      <c r="G5" s="212" t="s">
        <v>485</v>
      </c>
      <c r="H5" s="212" t="s">
        <v>426</v>
      </c>
      <c r="I5" s="215" t="s">
        <v>343</v>
      </c>
      <c r="J5" s="215" t="s">
        <v>486</v>
      </c>
      <c r="K5" s="215" t="s">
        <v>487</v>
      </c>
      <c r="L5" s="216" t="s">
        <v>346</v>
      </c>
      <c r="M5" s="216" t="s">
        <v>347</v>
      </c>
      <c r="N5" s="216" t="s">
        <v>377</v>
      </c>
      <c r="O5" s="212" t="s">
        <v>488</v>
      </c>
      <c r="P5" s="217" t="s">
        <v>350</v>
      </c>
      <c r="S5" s="210" t="s">
        <v>489</v>
      </c>
    </row>
    <row r="6" spans="1:19" ht="116.1">
      <c r="A6" s="218" t="s">
        <v>111</v>
      </c>
      <c r="B6" s="212" t="s">
        <v>490</v>
      </c>
      <c r="C6" s="213">
        <v>4500</v>
      </c>
      <c r="D6" s="212">
        <v>2023</v>
      </c>
      <c r="E6" s="214" t="s">
        <v>339</v>
      </c>
      <c r="F6" s="215" t="s">
        <v>491</v>
      </c>
      <c r="G6" s="219" t="s">
        <v>354</v>
      </c>
      <c r="H6" s="212" t="s">
        <v>118</v>
      </c>
      <c r="I6" s="212" t="s">
        <v>118</v>
      </c>
      <c r="J6" s="212" t="s">
        <v>118</v>
      </c>
      <c r="K6" s="215" t="s">
        <v>492</v>
      </c>
      <c r="L6" s="212" t="s">
        <v>118</v>
      </c>
      <c r="M6" s="215" t="s">
        <v>493</v>
      </c>
      <c r="N6" s="216" t="s">
        <v>348</v>
      </c>
      <c r="O6" s="212" t="s">
        <v>494</v>
      </c>
      <c r="P6" s="220" t="s">
        <v>495</v>
      </c>
      <c r="S6" s="210" t="s">
        <v>496</v>
      </c>
    </row>
    <row r="7" spans="1:19" ht="116.1">
      <c r="A7" s="218" t="s">
        <v>111</v>
      </c>
      <c r="B7" s="212" t="s">
        <v>497</v>
      </c>
      <c r="C7" s="213">
        <v>9873.15</v>
      </c>
      <c r="D7" s="214" t="s">
        <v>380</v>
      </c>
      <c r="E7" s="214" t="s">
        <v>339</v>
      </c>
      <c r="F7" s="212" t="s">
        <v>498</v>
      </c>
      <c r="G7" s="212" t="s">
        <v>397</v>
      </c>
      <c r="H7" s="215" t="s">
        <v>499</v>
      </c>
      <c r="I7" s="215" t="s">
        <v>343</v>
      </c>
      <c r="J7" s="215" t="s">
        <v>500</v>
      </c>
      <c r="K7" s="215" t="s">
        <v>501</v>
      </c>
      <c r="L7" s="216" t="s">
        <v>346</v>
      </c>
      <c r="M7" s="216" t="s">
        <v>347</v>
      </c>
      <c r="N7" s="216" t="s">
        <v>348</v>
      </c>
      <c r="O7" s="221" t="s">
        <v>502</v>
      </c>
      <c r="P7" s="220" t="s">
        <v>503</v>
      </c>
      <c r="S7" s="210" t="s">
        <v>504</v>
      </c>
    </row>
    <row r="8" spans="1:19" ht="116.1">
      <c r="A8" s="218" t="s">
        <v>482</v>
      </c>
      <c r="B8" s="212" t="s">
        <v>505</v>
      </c>
      <c r="C8" s="213"/>
      <c r="D8" s="212">
        <v>2024</v>
      </c>
      <c r="E8" s="214" t="s">
        <v>437</v>
      </c>
      <c r="F8" s="215" t="s">
        <v>506</v>
      </c>
      <c r="G8" s="212" t="s">
        <v>397</v>
      </c>
      <c r="H8" s="215" t="s">
        <v>499</v>
      </c>
      <c r="I8" s="215" t="s">
        <v>507</v>
      </c>
      <c r="J8" s="215" t="s">
        <v>500</v>
      </c>
      <c r="K8" s="215" t="s">
        <v>501</v>
      </c>
      <c r="L8" s="216" t="s">
        <v>346</v>
      </c>
      <c r="M8" s="216" t="s">
        <v>346</v>
      </c>
      <c r="N8" s="216" t="s">
        <v>348</v>
      </c>
      <c r="O8" s="221" t="s">
        <v>508</v>
      </c>
      <c r="P8" s="220" t="s">
        <v>509</v>
      </c>
    </row>
    <row r="9" spans="1:19" ht="72.599999999999994">
      <c r="A9" s="222" t="s">
        <v>111</v>
      </c>
      <c r="B9" s="212" t="s">
        <v>510</v>
      </c>
      <c r="C9" s="213"/>
      <c r="D9" s="214" t="s">
        <v>511</v>
      </c>
      <c r="E9" s="214"/>
      <c r="F9" s="212" t="s">
        <v>512</v>
      </c>
      <c r="G9" s="219" t="s">
        <v>354</v>
      </c>
      <c r="H9" s="212" t="s">
        <v>513</v>
      </c>
      <c r="I9" s="212" t="s">
        <v>514</v>
      </c>
      <c r="J9" s="212" t="s">
        <v>118</v>
      </c>
      <c r="K9" s="215" t="s">
        <v>515</v>
      </c>
      <c r="L9" s="215" t="s">
        <v>118</v>
      </c>
      <c r="M9" s="215" t="s">
        <v>118</v>
      </c>
      <c r="N9" s="216" t="s">
        <v>348</v>
      </c>
      <c r="O9" s="221" t="s">
        <v>516</v>
      </c>
      <c r="P9" s="220" t="s">
        <v>53</v>
      </c>
      <c r="S9" s="223"/>
    </row>
    <row r="10" spans="1:19" ht="116.1">
      <c r="A10" s="218" t="s">
        <v>482</v>
      </c>
      <c r="B10" s="212" t="s">
        <v>517</v>
      </c>
      <c r="C10" s="213"/>
      <c r="D10" s="214" t="s">
        <v>380</v>
      </c>
      <c r="E10" s="214" t="s">
        <v>518</v>
      </c>
      <c r="F10" s="215" t="s">
        <v>519</v>
      </c>
      <c r="G10" s="219" t="s">
        <v>354</v>
      </c>
      <c r="H10" s="215" t="s">
        <v>520</v>
      </c>
      <c r="I10" s="215" t="s">
        <v>507</v>
      </c>
      <c r="J10" s="215" t="s">
        <v>500</v>
      </c>
      <c r="K10" s="215" t="s">
        <v>501</v>
      </c>
      <c r="L10" s="219" t="s">
        <v>118</v>
      </c>
      <c r="M10" s="219" t="s">
        <v>118</v>
      </c>
      <c r="N10" s="216" t="s">
        <v>348</v>
      </c>
      <c r="O10" s="221" t="s">
        <v>521</v>
      </c>
      <c r="P10" s="220" t="s">
        <v>509</v>
      </c>
      <c r="S10" s="224"/>
    </row>
    <row r="11" spans="1:19" ht="138.75" customHeight="1">
      <c r="A11" s="222" t="s">
        <v>111</v>
      </c>
      <c r="B11" s="212" t="s">
        <v>522</v>
      </c>
      <c r="C11" s="213"/>
      <c r="D11" s="214" t="s">
        <v>523</v>
      </c>
      <c r="E11" s="214" t="s">
        <v>518</v>
      </c>
      <c r="F11" s="212" t="s">
        <v>524</v>
      </c>
      <c r="G11" s="219" t="s">
        <v>354</v>
      </c>
      <c r="H11" s="212" t="s">
        <v>525</v>
      </c>
      <c r="I11" s="212" t="s">
        <v>526</v>
      </c>
      <c r="J11" s="215" t="s">
        <v>500</v>
      </c>
      <c r="K11" s="215" t="s">
        <v>401</v>
      </c>
      <c r="L11" s="215" t="s">
        <v>118</v>
      </c>
      <c r="M11" s="215" t="s">
        <v>118</v>
      </c>
      <c r="N11" s="216" t="s">
        <v>348</v>
      </c>
      <c r="O11" s="221" t="s">
        <v>527</v>
      </c>
      <c r="P11" s="220" t="s">
        <v>53</v>
      </c>
      <c r="S11" s="223"/>
    </row>
    <row r="12" spans="1:19" ht="101.45">
      <c r="A12" s="222" t="s">
        <v>111</v>
      </c>
      <c r="B12" s="212" t="s">
        <v>528</v>
      </c>
      <c r="C12" s="213">
        <v>767.72</v>
      </c>
      <c r="D12" s="214"/>
      <c r="E12" s="225" t="s">
        <v>437</v>
      </c>
      <c r="F12" s="215" t="s">
        <v>529</v>
      </c>
      <c r="G12" s="212" t="s">
        <v>485</v>
      </c>
      <c r="H12" s="215" t="s">
        <v>530</v>
      </c>
      <c r="I12" s="215" t="s">
        <v>531</v>
      </c>
      <c r="J12" s="215" t="s">
        <v>500</v>
      </c>
      <c r="K12" s="215" t="s">
        <v>401</v>
      </c>
      <c r="L12" s="212" t="s">
        <v>118</v>
      </c>
      <c r="M12" s="212" t="s">
        <v>118</v>
      </c>
      <c r="N12" s="216" t="s">
        <v>348</v>
      </c>
      <c r="O12" s="221" t="s">
        <v>532</v>
      </c>
      <c r="P12" s="220" t="s">
        <v>533</v>
      </c>
      <c r="S12" s="223"/>
    </row>
    <row r="13" spans="1:19" ht="130.5">
      <c r="A13" s="222" t="s">
        <v>111</v>
      </c>
      <c r="B13" s="212" t="s">
        <v>534</v>
      </c>
      <c r="C13" s="213"/>
      <c r="D13" s="214">
        <v>2023</v>
      </c>
      <c r="E13" s="225" t="s">
        <v>535</v>
      </c>
      <c r="F13" s="212" t="s">
        <v>536</v>
      </c>
      <c r="G13" s="212" t="s">
        <v>485</v>
      </c>
      <c r="H13" s="212" t="s">
        <v>525</v>
      </c>
      <c r="I13" s="215" t="s">
        <v>526</v>
      </c>
      <c r="J13" s="215" t="s">
        <v>118</v>
      </c>
      <c r="K13" s="215" t="s">
        <v>401</v>
      </c>
      <c r="L13" s="212" t="s">
        <v>118</v>
      </c>
      <c r="M13" s="212" t="s">
        <v>118</v>
      </c>
      <c r="N13" s="216" t="s">
        <v>348</v>
      </c>
      <c r="O13" s="221" t="s">
        <v>537</v>
      </c>
      <c r="P13" s="226" t="s">
        <v>53</v>
      </c>
      <c r="S13" s="224"/>
    </row>
    <row r="14" spans="1:19" ht="130.5">
      <c r="A14" s="218" t="s">
        <v>504</v>
      </c>
      <c r="B14" s="212" t="s">
        <v>538</v>
      </c>
      <c r="C14" s="213"/>
      <c r="D14" s="214" t="s">
        <v>380</v>
      </c>
      <c r="E14" s="214" t="s">
        <v>437</v>
      </c>
      <c r="F14" s="215" t="s">
        <v>539</v>
      </c>
      <c r="G14" s="215" t="s">
        <v>397</v>
      </c>
      <c r="H14" s="215" t="s">
        <v>398</v>
      </c>
      <c r="I14" s="215" t="s">
        <v>399</v>
      </c>
      <c r="J14" s="215" t="s">
        <v>500</v>
      </c>
      <c r="K14" s="215" t="s">
        <v>540</v>
      </c>
      <c r="L14" s="212" t="s">
        <v>118</v>
      </c>
      <c r="M14" s="212" t="s">
        <v>118</v>
      </c>
      <c r="N14" s="216" t="s">
        <v>348</v>
      </c>
      <c r="O14" s="221" t="s">
        <v>541</v>
      </c>
      <c r="P14" s="220" t="s">
        <v>391</v>
      </c>
    </row>
    <row r="15" spans="1:19" ht="116.1">
      <c r="A15" s="218" t="s">
        <v>504</v>
      </c>
      <c r="B15" s="212" t="s">
        <v>542</v>
      </c>
      <c r="C15" s="317">
        <v>844.46</v>
      </c>
      <c r="D15" s="214">
        <v>2023</v>
      </c>
      <c r="E15" s="214" t="s">
        <v>437</v>
      </c>
      <c r="F15" s="212" t="s">
        <v>543</v>
      </c>
      <c r="G15" s="219" t="s">
        <v>354</v>
      </c>
      <c r="H15" s="215" t="s">
        <v>398</v>
      </c>
      <c r="I15" s="215" t="s">
        <v>399</v>
      </c>
      <c r="J15" s="215" t="s">
        <v>500</v>
      </c>
      <c r="K15" s="215" t="s">
        <v>540</v>
      </c>
      <c r="L15" s="215" t="s">
        <v>346</v>
      </c>
      <c r="M15" s="212" t="s">
        <v>118</v>
      </c>
      <c r="N15" s="216" t="s">
        <v>348</v>
      </c>
      <c r="O15" s="221" t="s">
        <v>544</v>
      </c>
      <c r="P15" s="220" t="s">
        <v>391</v>
      </c>
    </row>
    <row r="16" spans="1:19" ht="144.94999999999999">
      <c r="A16" s="211" t="s">
        <v>504</v>
      </c>
      <c r="B16" s="212" t="s">
        <v>545</v>
      </c>
      <c r="C16" s="227"/>
      <c r="D16" s="214" t="s">
        <v>546</v>
      </c>
      <c r="E16" s="214" t="s">
        <v>437</v>
      </c>
      <c r="F16" s="215" t="s">
        <v>547</v>
      </c>
      <c r="G16" s="219" t="s">
        <v>354</v>
      </c>
      <c r="H16" s="215" t="s">
        <v>398</v>
      </c>
      <c r="I16" s="215" t="s">
        <v>399</v>
      </c>
      <c r="J16" s="215" t="s">
        <v>500</v>
      </c>
      <c r="K16" s="215" t="s">
        <v>540</v>
      </c>
      <c r="L16" s="212" t="s">
        <v>346</v>
      </c>
      <c r="M16" s="212" t="s">
        <v>548</v>
      </c>
      <c r="N16" s="216" t="s">
        <v>348</v>
      </c>
      <c r="O16" s="221" t="s">
        <v>549</v>
      </c>
      <c r="P16" s="220" t="s">
        <v>391</v>
      </c>
    </row>
    <row r="17" spans="1:17" ht="87" customHeight="1">
      <c r="A17" s="228" t="s">
        <v>111</v>
      </c>
      <c r="B17" s="229" t="s">
        <v>550</v>
      </c>
      <c r="C17" s="230"/>
      <c r="D17" s="231">
        <v>2023</v>
      </c>
      <c r="E17" s="231" t="s">
        <v>339</v>
      </c>
      <c r="F17" s="229" t="s">
        <v>551</v>
      </c>
      <c r="G17" s="229" t="s">
        <v>397</v>
      </c>
      <c r="H17" s="232" t="s">
        <v>398</v>
      </c>
      <c r="I17" s="232" t="s">
        <v>399</v>
      </c>
      <c r="J17" s="232" t="s">
        <v>118</v>
      </c>
      <c r="K17" s="232" t="s">
        <v>552</v>
      </c>
      <c r="L17" s="229" t="s">
        <v>118</v>
      </c>
      <c r="M17" s="229" t="s">
        <v>118</v>
      </c>
      <c r="N17" s="233" t="s">
        <v>348</v>
      </c>
      <c r="O17" s="234" t="s">
        <v>553</v>
      </c>
      <c r="P17" s="235" t="s">
        <v>554</v>
      </c>
    </row>
    <row r="18" spans="1:17" ht="87" customHeight="1" thickBot="1">
      <c r="A18" s="236" t="s">
        <v>8</v>
      </c>
      <c r="B18" s="212" t="s">
        <v>555</v>
      </c>
      <c r="C18" s="213"/>
      <c r="D18" s="212">
        <v>2024</v>
      </c>
      <c r="E18" s="214" t="s">
        <v>184</v>
      </c>
      <c r="F18" s="212" t="s">
        <v>556</v>
      </c>
      <c r="G18" s="229" t="s">
        <v>397</v>
      </c>
      <c r="H18" s="215" t="s">
        <v>398</v>
      </c>
      <c r="I18" s="215" t="s">
        <v>557</v>
      </c>
      <c r="J18" s="219" t="s">
        <v>400</v>
      </c>
      <c r="K18" s="215" t="s">
        <v>401</v>
      </c>
      <c r="L18" s="216" t="s">
        <v>346</v>
      </c>
      <c r="M18" s="216" t="s">
        <v>346</v>
      </c>
      <c r="N18" s="216" t="s">
        <v>348</v>
      </c>
      <c r="O18" s="221" t="s">
        <v>558</v>
      </c>
      <c r="P18" s="220" t="s">
        <v>509</v>
      </c>
    </row>
    <row r="19" spans="1:17" ht="114" customHeight="1" thickBot="1">
      <c r="A19" s="236" t="s">
        <v>8</v>
      </c>
      <c r="B19" s="212" t="s">
        <v>559</v>
      </c>
      <c r="C19" s="213"/>
      <c r="D19" s="212">
        <v>2024</v>
      </c>
      <c r="E19" s="214" t="s">
        <v>184</v>
      </c>
      <c r="F19" s="212" t="s">
        <v>396</v>
      </c>
      <c r="G19" s="229" t="s">
        <v>397</v>
      </c>
      <c r="H19" s="215" t="s">
        <v>398</v>
      </c>
      <c r="I19" s="232" t="s">
        <v>399</v>
      </c>
      <c r="J19" s="219" t="s">
        <v>400</v>
      </c>
      <c r="K19" s="215" t="s">
        <v>401</v>
      </c>
      <c r="L19" s="216" t="s">
        <v>346</v>
      </c>
      <c r="M19" s="216" t="s">
        <v>346</v>
      </c>
      <c r="N19" s="216" t="s">
        <v>348</v>
      </c>
      <c r="O19" s="221" t="s">
        <v>402</v>
      </c>
      <c r="P19" s="220" t="s">
        <v>403</v>
      </c>
    </row>
    <row r="20" spans="1:17" ht="45.75" customHeight="1">
      <c r="A20" s="222" t="s">
        <v>148</v>
      </c>
      <c r="B20" s="212" t="s">
        <v>560</v>
      </c>
      <c r="C20" s="213">
        <v>24861.1</v>
      </c>
      <c r="D20" s="212" t="s">
        <v>323</v>
      </c>
      <c r="E20" s="214" t="s">
        <v>371</v>
      </c>
      <c r="F20" s="214" t="s">
        <v>160</v>
      </c>
      <c r="G20" s="212" t="s">
        <v>561</v>
      </c>
      <c r="H20" s="219">
        <v>3</v>
      </c>
      <c r="I20" s="212" t="s">
        <v>458</v>
      </c>
      <c r="J20" s="215" t="s">
        <v>343</v>
      </c>
      <c r="K20" s="215" t="s">
        <v>153</v>
      </c>
      <c r="L20" s="215" t="s">
        <v>376</v>
      </c>
      <c r="M20" s="216" t="s">
        <v>155</v>
      </c>
      <c r="N20" s="216" t="s">
        <v>347</v>
      </c>
      <c r="O20" s="216" t="s">
        <v>348</v>
      </c>
      <c r="P20" s="221"/>
      <c r="Q20" s="333" t="s">
        <v>472</v>
      </c>
    </row>
    <row r="21" spans="1:17" ht="29.1">
      <c r="A21" s="237" t="s">
        <v>562</v>
      </c>
      <c r="B21" s="238"/>
      <c r="C21" s="239"/>
      <c r="D21" s="238"/>
      <c r="E21" s="240"/>
      <c r="F21" s="238" t="s">
        <v>405</v>
      </c>
      <c r="G21" s="238"/>
      <c r="H21" s="238"/>
      <c r="I21" s="238"/>
      <c r="J21" s="238"/>
      <c r="K21" s="238"/>
      <c r="L21" s="238"/>
      <c r="M21" s="238"/>
      <c r="N21" s="241"/>
      <c r="O21" s="238"/>
      <c r="P21" s="242"/>
    </row>
    <row r="22" spans="1:17" ht="116.1">
      <c r="A22" s="222" t="s">
        <v>111</v>
      </c>
      <c r="B22" s="212" t="s">
        <v>563</v>
      </c>
      <c r="C22" s="213">
        <v>155539.24</v>
      </c>
      <c r="D22" s="212">
        <v>2023</v>
      </c>
      <c r="E22" s="214" t="s">
        <v>437</v>
      </c>
      <c r="F22" s="215" t="s">
        <v>564</v>
      </c>
      <c r="G22" s="212" t="s">
        <v>397</v>
      </c>
      <c r="H22" s="215" t="s">
        <v>565</v>
      </c>
      <c r="I22" s="215" t="s">
        <v>343</v>
      </c>
      <c r="J22" s="215" t="s">
        <v>500</v>
      </c>
      <c r="K22" s="215" t="s">
        <v>501</v>
      </c>
      <c r="L22" s="219" t="s">
        <v>118</v>
      </c>
      <c r="M22" s="219" t="s">
        <v>118</v>
      </c>
      <c r="N22" s="243" t="s">
        <v>348</v>
      </c>
      <c r="O22" s="219" t="s">
        <v>566</v>
      </c>
      <c r="P22" s="220" t="s">
        <v>567</v>
      </c>
    </row>
    <row r="23" spans="1:17" ht="66" customHeight="1">
      <c r="A23" s="222" t="s">
        <v>111</v>
      </c>
      <c r="B23" s="212" t="s">
        <v>568</v>
      </c>
      <c r="C23" s="213">
        <v>4909.54</v>
      </c>
      <c r="D23" s="212">
        <v>2023</v>
      </c>
      <c r="E23" s="214" t="s">
        <v>518</v>
      </c>
      <c r="F23" s="215" t="s">
        <v>569</v>
      </c>
      <c r="G23" s="219" t="s">
        <v>354</v>
      </c>
      <c r="H23" s="215" t="s">
        <v>570</v>
      </c>
      <c r="I23" s="215" t="s">
        <v>571</v>
      </c>
      <c r="J23" s="215" t="s">
        <v>500</v>
      </c>
      <c r="K23" s="215" t="s">
        <v>540</v>
      </c>
      <c r="L23" s="212" t="s">
        <v>118</v>
      </c>
      <c r="M23" s="212" t="s">
        <v>118</v>
      </c>
      <c r="N23" s="243" t="s">
        <v>348</v>
      </c>
      <c r="O23" s="221" t="s">
        <v>572</v>
      </c>
      <c r="P23" s="220" t="s">
        <v>53</v>
      </c>
    </row>
    <row r="24" spans="1:17" ht="57.95">
      <c r="A24" s="222" t="s">
        <v>111</v>
      </c>
      <c r="B24" s="212" t="s">
        <v>573</v>
      </c>
      <c r="C24" s="213"/>
      <c r="D24" s="212">
        <v>2023</v>
      </c>
      <c r="E24" s="214" t="s">
        <v>518</v>
      </c>
      <c r="F24" s="212" t="s">
        <v>574</v>
      </c>
      <c r="G24" s="219" t="s">
        <v>354</v>
      </c>
      <c r="H24" s="215" t="s">
        <v>575</v>
      </c>
      <c r="I24" s="215" t="s">
        <v>576</v>
      </c>
      <c r="J24" s="215" t="s">
        <v>118</v>
      </c>
      <c r="K24" s="215" t="s">
        <v>540</v>
      </c>
      <c r="L24" s="212" t="s">
        <v>118</v>
      </c>
      <c r="M24" s="212" t="s">
        <v>118</v>
      </c>
      <c r="N24" s="243" t="s">
        <v>348</v>
      </c>
      <c r="O24" s="221" t="s">
        <v>577</v>
      </c>
      <c r="P24" s="220" t="s">
        <v>53</v>
      </c>
    </row>
    <row r="25" spans="1:17" ht="111.75" customHeight="1" thickBot="1">
      <c r="A25" s="244" t="s">
        <v>111</v>
      </c>
      <c r="B25" s="229" t="s">
        <v>578</v>
      </c>
      <c r="C25" s="230"/>
      <c r="D25" s="229">
        <v>2023</v>
      </c>
      <c r="E25" s="214" t="s">
        <v>518</v>
      </c>
      <c r="F25" s="229" t="s">
        <v>579</v>
      </c>
      <c r="G25" s="219" t="s">
        <v>354</v>
      </c>
      <c r="H25" s="215" t="s">
        <v>398</v>
      </c>
      <c r="I25" s="232" t="s">
        <v>399</v>
      </c>
      <c r="J25" s="232" t="s">
        <v>118</v>
      </c>
      <c r="K25" s="215" t="s">
        <v>552</v>
      </c>
      <c r="L25" s="229" t="s">
        <v>118</v>
      </c>
      <c r="M25" s="229" t="s">
        <v>118</v>
      </c>
      <c r="N25" s="243" t="s">
        <v>348</v>
      </c>
      <c r="O25" s="234" t="s">
        <v>580</v>
      </c>
      <c r="P25" s="235" t="s">
        <v>53</v>
      </c>
    </row>
    <row r="26" spans="1:17" ht="80.25" customHeight="1" thickBot="1">
      <c r="A26" s="245" t="s">
        <v>111</v>
      </c>
      <c r="B26" s="212" t="s">
        <v>581</v>
      </c>
      <c r="C26" s="213">
        <v>718391.28</v>
      </c>
      <c r="D26" s="212">
        <v>2023</v>
      </c>
      <c r="E26" s="214">
        <v>2</v>
      </c>
      <c r="F26" s="219" t="s">
        <v>582</v>
      </c>
      <c r="G26" s="219" t="s">
        <v>354</v>
      </c>
      <c r="H26" s="212" t="s">
        <v>583</v>
      </c>
      <c r="I26" s="212" t="s">
        <v>584</v>
      </c>
      <c r="J26" s="212" t="s">
        <v>118</v>
      </c>
      <c r="K26" s="212" t="s">
        <v>118</v>
      </c>
      <c r="L26" s="212" t="s">
        <v>118</v>
      </c>
      <c r="M26" s="221" t="s">
        <v>585</v>
      </c>
      <c r="N26" s="243" t="s">
        <v>348</v>
      </c>
      <c r="O26" s="209"/>
      <c r="P26" s="209" t="s">
        <v>586</v>
      </c>
    </row>
    <row r="27" spans="1:17" ht="46.5" customHeight="1">
      <c r="A27" s="203" t="s">
        <v>587</v>
      </c>
      <c r="B27" s="204"/>
      <c r="C27" s="205"/>
      <c r="D27" s="204"/>
      <c r="E27" s="246"/>
      <c r="F27" s="204" t="s">
        <v>405</v>
      </c>
      <c r="G27" s="204"/>
      <c r="H27" s="204"/>
      <c r="I27" s="204"/>
      <c r="J27" s="204"/>
      <c r="K27" s="204"/>
      <c r="L27" s="204"/>
      <c r="M27" s="204"/>
      <c r="N27" s="207"/>
      <c r="O27" s="204"/>
      <c r="P27" s="208"/>
    </row>
    <row r="28" spans="1:17" ht="87.6" thickBot="1">
      <c r="A28" s="222" t="s">
        <v>111</v>
      </c>
      <c r="B28" s="212" t="s">
        <v>588</v>
      </c>
      <c r="C28" s="213">
        <v>13341.72</v>
      </c>
      <c r="D28" s="212">
        <v>2023</v>
      </c>
      <c r="E28" s="214" t="s">
        <v>589</v>
      </c>
      <c r="F28" s="215" t="s">
        <v>590</v>
      </c>
      <c r="G28" s="219" t="s">
        <v>354</v>
      </c>
      <c r="H28" s="215" t="s">
        <v>398</v>
      </c>
      <c r="I28" s="232" t="s">
        <v>399</v>
      </c>
      <c r="J28" s="215" t="s">
        <v>118</v>
      </c>
      <c r="K28" s="215" t="s">
        <v>401</v>
      </c>
      <c r="L28" s="212" t="s">
        <v>118</v>
      </c>
      <c r="M28" s="212" t="s">
        <v>118</v>
      </c>
      <c r="N28" s="243" t="s">
        <v>348</v>
      </c>
      <c r="O28" s="221" t="s">
        <v>591</v>
      </c>
      <c r="P28" s="220" t="s">
        <v>592</v>
      </c>
    </row>
    <row r="29" spans="1:17" ht="87.6" thickBot="1">
      <c r="A29" s="247" t="s">
        <v>111</v>
      </c>
      <c r="B29" s="212" t="s">
        <v>593</v>
      </c>
      <c r="C29" s="213">
        <v>28163.99</v>
      </c>
      <c r="D29" s="212">
        <v>2023</v>
      </c>
      <c r="E29" s="214" t="s">
        <v>518</v>
      </c>
      <c r="F29" s="215" t="s">
        <v>594</v>
      </c>
      <c r="G29" s="219" t="s">
        <v>354</v>
      </c>
      <c r="H29" s="215" t="s">
        <v>398</v>
      </c>
      <c r="I29" s="232" t="s">
        <v>399</v>
      </c>
      <c r="J29" s="215" t="s">
        <v>118</v>
      </c>
      <c r="K29" s="215" t="s">
        <v>401</v>
      </c>
      <c r="L29" s="212" t="s">
        <v>118</v>
      </c>
      <c r="M29" s="212" t="s">
        <v>118</v>
      </c>
      <c r="N29" s="243" t="s">
        <v>348</v>
      </c>
      <c r="O29" s="221" t="s">
        <v>595</v>
      </c>
      <c r="P29" s="220" t="s">
        <v>592</v>
      </c>
    </row>
    <row r="30" spans="1:17" ht="87.6" thickBot="1">
      <c r="A30" s="247" t="s">
        <v>111</v>
      </c>
      <c r="B30" s="212" t="s">
        <v>596</v>
      </c>
      <c r="C30" s="213"/>
      <c r="D30" s="212">
        <v>2023</v>
      </c>
      <c r="E30" s="214" t="s">
        <v>518</v>
      </c>
      <c r="F30" s="215" t="s">
        <v>597</v>
      </c>
      <c r="G30" s="219" t="s">
        <v>354</v>
      </c>
      <c r="H30" s="215" t="s">
        <v>398</v>
      </c>
      <c r="I30" s="232" t="s">
        <v>399</v>
      </c>
      <c r="J30" s="215" t="s">
        <v>118</v>
      </c>
      <c r="K30" s="215" t="s">
        <v>401</v>
      </c>
      <c r="L30" s="212" t="s">
        <v>118</v>
      </c>
      <c r="M30" s="212" t="s">
        <v>118</v>
      </c>
      <c r="N30" s="243" t="s">
        <v>348</v>
      </c>
      <c r="O30" s="221" t="s">
        <v>598</v>
      </c>
      <c r="P30" s="220" t="s">
        <v>592</v>
      </c>
    </row>
    <row r="31" spans="1:17" ht="87.6" thickBot="1">
      <c r="A31" s="247" t="s">
        <v>111</v>
      </c>
      <c r="B31" s="212" t="s">
        <v>599</v>
      </c>
      <c r="C31" s="213"/>
      <c r="D31" s="212">
        <v>2023</v>
      </c>
      <c r="E31" s="214" t="s">
        <v>518</v>
      </c>
      <c r="F31" s="215" t="s">
        <v>600</v>
      </c>
      <c r="G31" s="219" t="s">
        <v>354</v>
      </c>
      <c r="H31" s="215" t="s">
        <v>398</v>
      </c>
      <c r="I31" s="232" t="s">
        <v>399</v>
      </c>
      <c r="J31" s="215" t="s">
        <v>500</v>
      </c>
      <c r="K31" s="215" t="s">
        <v>401</v>
      </c>
      <c r="L31" s="212" t="s">
        <v>118</v>
      </c>
      <c r="M31" s="212" t="s">
        <v>118</v>
      </c>
      <c r="N31" s="243" t="s">
        <v>348</v>
      </c>
      <c r="O31" s="221" t="s">
        <v>601</v>
      </c>
      <c r="P31" s="220" t="s">
        <v>53</v>
      </c>
    </row>
    <row r="32" spans="1:17">
      <c r="A32" s="248" t="s">
        <v>173</v>
      </c>
      <c r="B32" s="204"/>
      <c r="C32" s="205"/>
      <c r="D32" s="204"/>
      <c r="E32" s="246"/>
      <c r="F32" s="207"/>
      <c r="G32" s="204"/>
      <c r="H32" s="204"/>
      <c r="I32" s="204"/>
      <c r="J32" s="204"/>
      <c r="K32" s="204"/>
      <c r="L32" s="204"/>
      <c r="M32" s="204"/>
      <c r="N32" s="204"/>
      <c r="O32" s="204"/>
      <c r="P32" s="208"/>
    </row>
    <row r="33" spans="1:16" ht="29.1">
      <c r="A33" s="211"/>
      <c r="B33" s="212" t="s">
        <v>135</v>
      </c>
      <c r="C33" s="213">
        <v>53.19</v>
      </c>
      <c r="D33" s="212">
        <v>2023</v>
      </c>
      <c r="E33" s="214"/>
      <c r="F33" s="215" t="s">
        <v>136</v>
      </c>
      <c r="G33" s="219" t="s">
        <v>118</v>
      </c>
      <c r="H33" s="219" t="s">
        <v>118</v>
      </c>
      <c r="I33" s="219" t="s">
        <v>118</v>
      </c>
      <c r="J33" s="219" t="s">
        <v>118</v>
      </c>
      <c r="K33" s="219" t="s">
        <v>118</v>
      </c>
      <c r="L33" s="219" t="s">
        <v>118</v>
      </c>
      <c r="M33" s="219" t="s">
        <v>118</v>
      </c>
      <c r="N33" s="219" t="s">
        <v>118</v>
      </c>
      <c r="O33" s="212" t="s">
        <v>602</v>
      </c>
      <c r="P33" s="220" t="s">
        <v>137</v>
      </c>
    </row>
    <row r="34" spans="1:16" ht="29.1">
      <c r="A34" s="211"/>
      <c r="B34" s="212" t="s">
        <v>138</v>
      </c>
      <c r="C34" s="213">
        <v>40058.769999999997</v>
      </c>
      <c r="D34" s="212">
        <v>2023</v>
      </c>
      <c r="E34" s="214"/>
      <c r="F34" s="215" t="s">
        <v>139</v>
      </c>
      <c r="G34" s="219" t="s">
        <v>118</v>
      </c>
      <c r="H34" s="219" t="s">
        <v>118</v>
      </c>
      <c r="I34" s="219" t="s">
        <v>118</v>
      </c>
      <c r="J34" s="219" t="s">
        <v>118</v>
      </c>
      <c r="K34" s="219" t="s">
        <v>118</v>
      </c>
      <c r="L34" s="219" t="s">
        <v>118</v>
      </c>
      <c r="M34" s="219" t="s">
        <v>118</v>
      </c>
      <c r="N34" s="219" t="s">
        <v>118</v>
      </c>
      <c r="O34" s="212" t="s">
        <v>603</v>
      </c>
      <c r="P34" s="220" t="s">
        <v>140</v>
      </c>
    </row>
    <row r="35" spans="1:16" ht="29.45" thickBot="1">
      <c r="A35" s="228"/>
      <c r="B35" s="229" t="s">
        <v>141</v>
      </c>
      <c r="C35" s="230">
        <v>267058.44</v>
      </c>
      <c r="D35" s="229">
        <v>2023</v>
      </c>
      <c r="E35" s="231"/>
      <c r="F35" s="232" t="s">
        <v>142</v>
      </c>
      <c r="G35" s="249" t="s">
        <v>118</v>
      </c>
      <c r="H35" s="249" t="s">
        <v>118</v>
      </c>
      <c r="I35" s="249" t="s">
        <v>118</v>
      </c>
      <c r="J35" s="219" t="s">
        <v>118</v>
      </c>
      <c r="K35" s="249" t="s">
        <v>118</v>
      </c>
      <c r="L35" s="249" t="s">
        <v>118</v>
      </c>
      <c r="M35" s="249" t="s">
        <v>118</v>
      </c>
      <c r="N35" s="249" t="s">
        <v>118</v>
      </c>
      <c r="O35" s="229" t="s">
        <v>422</v>
      </c>
      <c r="P35" s="235" t="s">
        <v>140</v>
      </c>
    </row>
    <row r="36" spans="1:16" ht="22.5" customHeight="1" thickBot="1">
      <c r="A36" s="250" t="s">
        <v>143</v>
      </c>
      <c r="B36" s="251"/>
      <c r="C36" s="252">
        <f>SUBTOTAL(109,C3:C35)</f>
        <v>1284962.72</v>
      </c>
      <c r="D36" s="253"/>
      <c r="E36" s="254"/>
      <c r="F36" s="255"/>
      <c r="G36" s="256"/>
      <c r="H36" s="256"/>
      <c r="I36" s="256"/>
      <c r="J36" s="256"/>
      <c r="K36" s="256"/>
      <c r="L36" s="256"/>
      <c r="M36" s="256"/>
      <c r="N36" s="256"/>
      <c r="O36" s="255"/>
      <c r="P36" s="257"/>
    </row>
    <row r="37" spans="1:16">
      <c r="A37" s="253"/>
      <c r="B37" s="255"/>
      <c r="C37" s="387"/>
      <c r="D37" s="255"/>
      <c r="E37" s="255"/>
      <c r="F37" s="255"/>
      <c r="G37" s="256"/>
      <c r="H37" s="256"/>
      <c r="I37" s="256"/>
      <c r="J37" s="256"/>
      <c r="K37" s="256"/>
      <c r="L37" s="256"/>
      <c r="M37" s="256"/>
      <c r="N37" s="256"/>
      <c r="O37" s="255"/>
      <c r="P37" s="257"/>
    </row>
  </sheetData>
  <phoneticPr fontId="3" type="noConversion"/>
  <dataValidations count="3">
    <dataValidation type="list" allowBlank="1" showInputMessage="1" showErrorMessage="1" sqref="A20" xr:uid="{57F968A5-15D8-468F-9867-D0E8E7183B27}">
      <formula1>"digilahendused igas eluvaldkonnas, tervisetehnoloogiad ja -teenused, kohalike ressursside väärindamine, nutikad ja kestlikud energialahendused, kõik TAIE valdkonnad"</formula1>
    </dataValidation>
    <dataValidation type="list" allowBlank="1" showInputMessage="1" showErrorMessage="1" sqref="D20" xr:uid="{6B827B1F-4556-46E6-B000-A76045DEFB5C}">
      <formula1>"uus, jätkuv, lõppev"</formula1>
    </dataValidation>
    <dataValidation type="list" allowBlank="1" showInputMessage="1" showErrorMessage="1" sqref="H20" xr:uid="{74CD79BC-4747-4E03-AB98-4580797F3FF6}">
      <formula1>"1,2,3,1 2,1 3, 2 3, 1 2 3"</formula1>
    </dataValidation>
  </dataValidations>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Väljaminev kiri" ma:contentTypeID="0x0101CB0077A4334AE38D9E4BB7638017B280490B" ma:contentTypeVersion="23" ma:contentTypeDescription="Väljamineva kirja loomiseks" ma:contentTypeScope="" ma:versionID="336c57f5966702a69446e6b4bf44ae19">
  <xsd:schema xmlns:xsd="http://www.w3.org/2001/XMLSchema" xmlns:xs="http://www.w3.org/2001/XMLSchema" xmlns:p="http://schemas.microsoft.com/office/2006/metadata/properties" xmlns:ns2="4898f624-6768-4636-80aa-3ca33811142c" xmlns:ns3="37b653c2-32e7-495f-aeeb-910be1dce0f6" targetNamespace="http://schemas.microsoft.com/office/2006/metadata/properties" ma:root="true" ma:fieldsID="c322a111fbca91e47e886516291e5ec1" ns2:_="" ns3:_="">
    <xsd:import namespace="4898f624-6768-4636-80aa-3ca33811142c"/>
    <xsd:import namespace="37b653c2-32e7-495f-aeeb-910be1dce0f6"/>
    <xsd:element name="properties">
      <xsd:complexType>
        <xsd:sequence>
          <xsd:element name="documentManagement">
            <xsd:complexType>
              <xsd:all>
                <xsd:element ref="ns2:IFULetter" minOccurs="0"/>
                <xsd:element ref="ns2:DocumentSubTypeDMS" minOccurs="0"/>
                <xsd:element ref="ns2:InAccurate" minOccurs="0"/>
                <xsd:element ref="ns2:RegistrationNumber" minOccurs="0"/>
                <xsd:element ref="ns2:RegistrationDate" minOccurs="0"/>
                <xsd:element ref="ns2:Registrant" minOccurs="0"/>
                <xsd:element ref="ns2:Serie" minOccurs="0"/>
                <xsd:element ref="ns2:RegistrantAsText" minOccurs="0"/>
                <xsd:element ref="ns2:Client" minOccurs="0"/>
                <xsd:element ref="ns2:ClientType" minOccurs="0"/>
                <xsd:element ref="ns2:ClientCoNo" minOccurs="0"/>
                <xsd:element ref="ns2:ClientNames" minOccurs="0"/>
                <xsd:element ref="ns2:ClientRegCode" minOccurs="0"/>
                <xsd:element ref="ns2:ClientEmail" minOccurs="0"/>
                <xsd:element ref="ns2:ClientPhone" minOccurs="0"/>
                <xsd:element ref="ns2:ClientAddress" minOccurs="0"/>
                <xsd:element ref="ns2:ClientPostalCode" minOccurs="0"/>
                <xsd:element ref="ns2:ClientTown" minOccurs="0"/>
                <xsd:element ref="ns2:ClientCounty" minOccurs="0"/>
                <xsd:element ref="ns2:ClientCountry" minOccurs="0"/>
                <xsd:element ref="ns2:Contact" minOccurs="0"/>
                <xsd:element ref="ns2:ContactCoNo" minOccurs="0"/>
                <xsd:element ref="ns2:ContactNames" minOccurs="0"/>
                <xsd:element ref="ns2:ContactWPos" minOccurs="0"/>
                <xsd:element ref="ns2:ContactPersonIdCode" minOccurs="0"/>
                <xsd:element ref="ns2:ContactPhone" minOccurs="0"/>
                <xsd:element ref="ns2:ContactEmail" minOccurs="0"/>
                <xsd:element ref="ns2:TopicDMS" minOccurs="0"/>
                <xsd:element ref="ns2:ContentDMS" minOccurs="0"/>
                <xsd:element ref="ns2:RelatedProjects" minOccurs="0"/>
                <xsd:element ref="ns2:RelatedProjectNames" minOccurs="0"/>
                <xsd:element ref="ns2:RelatedInternalProjects" minOccurs="0"/>
                <xsd:element ref="ns2:SchemeNo" minOccurs="0"/>
                <xsd:element ref="ns2:SchemeName" minOccurs="0"/>
                <xsd:element ref="ns2:RelatedPurveys" minOccurs="0"/>
                <xsd:element ref="ns2:RelatedEmployees" minOccurs="0"/>
                <xsd:element ref="ns2:RelatedPurveyNames" minOccurs="0"/>
                <xsd:element ref="ns2:RelatedBusinessTrips" minOccurs="0"/>
                <xsd:element ref="ns2:RelatedCostReports" minOccurs="0"/>
                <xsd:element ref="ns2:AuthorDMS" minOccurs="0"/>
                <xsd:element ref="ns2:AuthorDMSAsText" minOccurs="0"/>
                <xsd:element ref="ns2:AuthorNameDMS" minOccurs="0"/>
                <xsd:element ref="ns2:AuthorNamesDMS" minOccurs="0"/>
                <xsd:element ref="ns2:AuthorWPosDMS" minOccurs="0"/>
                <xsd:element ref="ns2:AuthorStructureUnit" minOccurs="0"/>
                <xsd:element ref="ns2:AuthorEmailDMS" minOccurs="0"/>
                <xsd:element ref="ns2:AuthorPhoneDMS" minOccurs="0"/>
                <xsd:element ref="ns2:EASSigner" minOccurs="0"/>
                <xsd:element ref="ns2:EASSignerAsText" minOccurs="0"/>
                <xsd:element ref="ns2:EASSignerName" minOccurs="0"/>
                <xsd:element ref="ns2:EASSignerNames" minOccurs="0"/>
                <xsd:element ref="ns2:EASSignerWPos" minOccurs="0"/>
                <xsd:element ref="ns2:ShowInETS" minOccurs="0"/>
                <xsd:element ref="ns2:ETSClient" minOccurs="0"/>
                <xsd:element ref="ns2:ETSProject" minOccurs="0"/>
                <xsd:element ref="ns2:DocTypeInETS" minOccurs="0"/>
                <xsd:element ref="ns3:RetentionDeadline" minOccurs="0"/>
                <xsd:element ref="ns2:DocumentID" minOccurs="0"/>
                <xsd:element ref="ns2:SourceItemRegistrationNumber" minOccurs="0"/>
                <xsd:element ref="ns2:SourceItemRegistrationDate" minOccurs="0"/>
                <xsd:element ref="ns3:SourceItemSFOSNumber" minOccurs="0"/>
                <xsd:element ref="ns2:RelatedAudits" minOccurs="0"/>
                <xsd:element ref="ns2:RelatedAuditNames" minOccurs="0"/>
                <xsd:element ref="ns2:Auditing" minOccurs="0"/>
                <xsd:element ref="ns2:AuditingActivator" minOccurs="0"/>
                <xsd:element ref="ns2:AuditingActivatingDate" minOccurs="0"/>
                <xsd:element ref="ns2:AuditingDeactivator" minOccurs="0"/>
                <xsd:element ref="ns2:AuditingDeactivatingDate" minOccurs="0"/>
                <xsd:element ref="ns2:AssessmentCommission" minOccurs="0"/>
                <xsd:element ref="ns2:SenderNumber" minOccurs="0"/>
                <xsd:element ref="ns2:SenderDate" minOccurs="0"/>
                <xsd:element ref="ns2:ExportInfo" minOccurs="0"/>
                <xsd:element ref="ns2:CompanyDMS" minOccurs="0"/>
                <xsd:element ref="ns2:SfosRelatedProject" minOccurs="0"/>
                <xsd:element ref="ns2:InSfos" minOccurs="0"/>
                <xsd:element ref="ns2:SfosLink" minOccurs="0"/>
                <xsd:element ref="ns2:SfosID" minOccurs="0"/>
                <xsd:element ref="ns2:Coordinator" minOccurs="0"/>
                <xsd:element ref="ns2:Specialist" minOccurs="0"/>
                <xsd:element ref="ns2:Proceeder" minOccurs="0"/>
                <xsd:element ref="ns2:EligibilityStartDate" minOccurs="0"/>
                <xsd:element ref="ns2:EligibilityEndDate" minOccurs="0"/>
                <xsd:element ref="ns2:EstimatedStartDate" minOccurs="0"/>
                <xsd:element ref="ns2:EstimatedEndDate" minOccurs="0"/>
                <xsd:element ref="ns2:ProjectContent" minOccurs="0"/>
                <xsd:element ref="ns2:BeneficiaryEmail" minOccurs="0"/>
                <xsd:element ref="ns2:EligibleTotalSum" minOccurs="0"/>
                <xsd:element ref="ns2:EligibleTotalSumText" minOccurs="0"/>
                <xsd:element ref="ns2:SelfFinancingSum" minOccurs="0"/>
                <xsd:element ref="ns2:SelfFinancingSumText" minOccurs="0"/>
                <xsd:element ref="ns2:GrantAmount" minOccurs="0"/>
                <xsd:element ref="ns2:GrantAmountText" minOccurs="0"/>
                <xsd:element ref="ns2:ApplicationDate" minOccurs="0"/>
                <xsd:element ref="ns3:Coordinators" minOccurs="0"/>
                <xsd:element ref="ns3:Signers" minOccurs="0"/>
                <xsd:element ref="ns3:Annex" minOccurs="0"/>
                <xsd:element ref="ns3:FromDhx" minOccurs="0"/>
                <xsd:element ref="ns3:DhxAttachmentIds" minOccurs="0"/>
                <xsd:element ref="ns3:RelatedDocumentsIds" minOccurs="0"/>
                <xsd:element ref="ns3:ReceivedDhxId" minOccurs="0"/>
                <xsd:element ref="ns2:ARHolder" minOccurs="0"/>
                <xsd:element ref="ns2:ARBegin" minOccurs="0"/>
                <xsd:element ref="ns2:AREnd" minOccurs="0"/>
                <xsd:element ref="ns2:AREndText" minOccurs="0"/>
                <xsd:element ref="ns2:ARBasi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98f624-6768-4636-80aa-3ca33811142c" elementFormDefault="qualified">
    <xsd:import namespace="http://schemas.microsoft.com/office/2006/documentManagement/types"/>
    <xsd:import namespace="http://schemas.microsoft.com/office/infopath/2007/PartnerControls"/>
    <xsd:element name="IFULetter" ma:index="8" nillable="true" ma:displayName="Algatus-/jätkukiri" ma:default="Algatuskiri" ma:format="Dropdown" ma:internalName="IFULetter">
      <xsd:simpleType>
        <xsd:restriction base="dms:Choice">
          <xsd:enumeration value="Algatuskiri"/>
          <xsd:enumeration value="Jätkukiri"/>
          <xsd:enumeration value=""/>
        </xsd:restriction>
      </xsd:simpleType>
    </xsd:element>
    <xsd:element name="DocumentSubTypeDMS" ma:index="9" nillable="true" ma:displayName="Dokumendi alamliik" ma:internalName="DocumentSubTypeDMS">
      <xsd:simpleType>
        <xsd:restriction base="dms:Text"/>
      </xsd:simpleType>
    </xsd:element>
    <xsd:element name="InAccurate" ma:index="10" nillable="true" ma:displayName="Ekslik" ma:default="0" ma:hidden="true" ma:internalName="InAccurate" ma:readOnly="false">
      <xsd:simpleType>
        <xsd:restriction base="dms:Boolean"/>
      </xsd:simpleType>
    </xsd:element>
    <xsd:element name="RegistrationNumber" ma:index="11" nillable="true" ma:displayName="Registreerimisnumber" ma:description="Dokumendi number, mis koosneb sarja, aasta ja järjekorra numbrist" ma:internalName="RegistrationNumber">
      <xsd:simpleType>
        <xsd:restriction base="dms:Text"/>
      </xsd:simpleType>
    </xsd:element>
    <xsd:element name="RegistrationDate" ma:index="12" nillable="true" ma:displayName="Registreerimise kp" ma:format="DateOnly" ma:internalName="RegistrationDate">
      <xsd:simpleType>
        <xsd:restriction base="dms:DateTime"/>
      </xsd:simpleType>
    </xsd:element>
    <xsd:element name="Registrant" ma:index="13" nillable="true" ma:displayName="Registreerija" ma:list="UserInfo" ma:SharePointGroup="23" ma:internalName="Registran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erie" ma:index="14" nillable="true" ma:displayName="Sari" ma:internalName="Serie">
      <xsd:simpleType>
        <xsd:restriction base="dms:Text"/>
      </xsd:simpleType>
    </xsd:element>
    <xsd:element name="RegistrantAsText" ma:index="15" nillable="true" ma:displayName="Registreerija mallil" ma:internalName="RegistrantAsText">
      <xsd:simpleType>
        <xsd:restriction base="dms:Text"/>
      </xsd:simpleType>
    </xsd:element>
    <xsd:element name="Client" ma:index="16" nillable="true" ma:displayName="Klient" ma:internalName="Client">
      <xsd:simpleType>
        <xsd:restriction base="dms:Text"/>
      </xsd:simpleType>
    </xsd:element>
    <xsd:element name="ClientType" ma:index="17" nillable="true" ma:displayName="Kliendi tüüp" ma:internalName="ClientType">
      <xsd:simpleType>
        <xsd:restriction base="dms:Text"/>
      </xsd:simpleType>
    </xsd:element>
    <xsd:element name="ClientCoNo" ma:index="18" nillable="true" ma:displayName="Kliendi kontaktikaardi nr" ma:internalName="ClientCoNo">
      <xsd:simpleType>
        <xsd:restriction base="dms:Text"/>
      </xsd:simpleType>
    </xsd:element>
    <xsd:element name="ClientNames" ma:index="19" nillable="true" ma:displayName="Kliendi nimed" ma:internalName="ClientNames">
      <xsd:simpleType>
        <xsd:restriction base="dms:Note"/>
      </xsd:simpleType>
    </xsd:element>
    <xsd:element name="ClientRegCode" ma:index="20" nillable="true" ma:displayName="Registrikood" ma:internalName="ClientRegCode">
      <xsd:simpleType>
        <xsd:restriction base="dms:Text"/>
      </xsd:simpleType>
    </xsd:element>
    <xsd:element name="ClientEmail" ma:index="21" nillable="true" ma:displayName="Kliendi e-post" ma:internalName="ClientEmail">
      <xsd:simpleType>
        <xsd:restriction base="dms:Text"/>
      </xsd:simpleType>
    </xsd:element>
    <xsd:element name="ClientPhone" ma:index="22" nillable="true" ma:displayName="Kliendi telefon" ma:internalName="ClientPhone">
      <xsd:simpleType>
        <xsd:restriction base="dms:Text"/>
      </xsd:simpleType>
    </xsd:element>
    <xsd:element name="ClientAddress" ma:index="23" nillable="true" ma:displayName="Kliendi aadress" ma:internalName="ClientAddress">
      <xsd:simpleType>
        <xsd:restriction base="dms:Text"/>
      </xsd:simpleType>
    </xsd:element>
    <xsd:element name="ClientPostalCode" ma:index="24" nillable="true" ma:displayName="Kliendi postikood" ma:internalName="ClientPostalCode">
      <xsd:simpleType>
        <xsd:restriction base="dms:Text"/>
      </xsd:simpleType>
    </xsd:element>
    <xsd:element name="ClientTown" ma:index="25" nillable="true" ma:displayName="Kliendi linn/vald" ma:internalName="ClientTown">
      <xsd:simpleType>
        <xsd:restriction base="dms:Text"/>
      </xsd:simpleType>
    </xsd:element>
    <xsd:element name="ClientCounty" ma:index="26" nillable="true" ma:displayName="Kliendi maakond" ma:internalName="ClientCounty">
      <xsd:simpleType>
        <xsd:restriction base="dms:Text"/>
      </xsd:simpleType>
    </xsd:element>
    <xsd:element name="ClientCountry" ma:index="27" nillable="true" ma:displayName="Kliendi riik" ma:internalName="ClientCountry">
      <xsd:simpleType>
        <xsd:restriction base="dms:Text"/>
      </xsd:simpleType>
    </xsd:element>
    <xsd:element name="Contact" ma:index="28" nillable="true" ma:displayName="Kontaktisik" ma:internalName="Contact">
      <xsd:simpleType>
        <xsd:restriction base="dms:Text"/>
      </xsd:simpleType>
    </xsd:element>
    <xsd:element name="ContactCoNo" ma:index="29" nillable="true" ma:displayName="Kontaktisiku kontaktikaardi nr" ma:internalName="ContactCoNo">
      <xsd:simpleType>
        <xsd:restriction base="dms:Text"/>
      </xsd:simpleType>
    </xsd:element>
    <xsd:element name="ContactNames" ma:index="30" nillable="true" ma:displayName="Kontaktisiku nimed" ma:internalName="ContactNames">
      <xsd:simpleType>
        <xsd:restriction base="dms:Text"/>
      </xsd:simpleType>
    </xsd:element>
    <xsd:element name="ContactWPos" ma:index="31" nillable="true" ma:displayName="Kontaktisiku ametinimetus" ma:internalName="ContactWPos">
      <xsd:simpleType>
        <xsd:restriction base="dms:Text"/>
      </xsd:simpleType>
    </xsd:element>
    <xsd:element name="ContactPersonIdCode" ma:index="32" nillable="true" ma:displayName="Kontaktisiku isikood" ma:internalName="ContactPersonIdCode">
      <xsd:simpleType>
        <xsd:restriction base="dms:Text"/>
      </xsd:simpleType>
    </xsd:element>
    <xsd:element name="ContactPhone" ma:index="33" nillable="true" ma:displayName="Kontaktisiku telefon" ma:internalName="ContactPhone">
      <xsd:simpleType>
        <xsd:restriction base="dms:Text"/>
      </xsd:simpleType>
    </xsd:element>
    <xsd:element name="ContactEmail" ma:index="34" nillable="true" ma:displayName="Kontaktisiku e-post" ma:internalName="ContactEmail">
      <xsd:simpleType>
        <xsd:restriction base="dms:Text"/>
      </xsd:simpleType>
    </xsd:element>
    <xsd:element name="TopicDMS" ma:index="35" nillable="true" ma:displayName="Teema" ma:description="Dokumendi pealkiri ehk lühike sisu kokkuvõte" ma:internalName="TopicDMS">
      <xsd:simpleType>
        <xsd:restriction base="dms:Text"/>
      </xsd:simpleType>
    </xsd:element>
    <xsd:element name="ContentDMS" ma:index="36" nillable="true" ma:displayName="Sisu" ma:internalName="ContentDMS">
      <xsd:simpleType>
        <xsd:restriction base="dms:Note"/>
      </xsd:simpleType>
    </xsd:element>
    <xsd:element name="RelatedProjects" ma:index="37" nillable="true" ma:displayName="Projekti nr" ma:internalName="RelatedProjects">
      <xsd:simpleType>
        <xsd:restriction base="dms:Note"/>
      </xsd:simpleType>
    </xsd:element>
    <xsd:element name="RelatedProjectNames" ma:index="38" nillable="true" ma:displayName="Projekti nimi" ma:internalName="RelatedProjectNames">
      <xsd:simpleType>
        <xsd:restriction base="dms:Note"/>
      </xsd:simpleType>
    </xsd:element>
    <xsd:element name="RelatedInternalProjects" ma:index="39" nillable="true" ma:displayName="Alategevuse nr" ma:internalName="RelatedInternalProjects">
      <xsd:simpleType>
        <xsd:restriction base="dms:Note"/>
      </xsd:simpleType>
    </xsd:element>
    <xsd:element name="SchemeNo" ma:index="40" nillable="true" ma:displayName="Skeemi nr" ma:internalName="SchemeNo">
      <xsd:simpleType>
        <xsd:restriction base="dms:Text"/>
      </xsd:simpleType>
    </xsd:element>
    <xsd:element name="SchemeName" ma:index="41" nillable="true" ma:displayName="Skeemi nimi" ma:internalName="SchemeName">
      <xsd:simpleType>
        <xsd:restriction base="dms:Note"/>
      </xsd:simpleType>
    </xsd:element>
    <xsd:element name="RelatedPurveys" ma:index="42" nillable="true" ma:displayName="Hanke nr" ma:internalName="RelatedPurveys">
      <xsd:simpleType>
        <xsd:restriction base="dms:Note"/>
      </xsd:simpleType>
    </xsd:element>
    <xsd:element name="RelatedEmployees" ma:index="43" nillable="true" ma:displayName="Töötaja nr" ma:internalName="RelatedEmployees">
      <xsd:simpleType>
        <xsd:restriction base="dms:Note"/>
      </xsd:simpleType>
    </xsd:element>
    <xsd:element name="RelatedPurveyNames" ma:index="44" nillable="true" ma:displayName="Hanke nimetus" ma:internalName="RelatedPurveyNames">
      <xsd:simpleType>
        <xsd:restriction base="dms:Note"/>
      </xsd:simpleType>
    </xsd:element>
    <xsd:element name="RelatedBusinessTrips" ma:index="45" nillable="true" ma:displayName="Seotud lähetused" ma:internalName="RelatedBusinessTrips">
      <xsd:simpleType>
        <xsd:restriction base="dms:Note"/>
      </xsd:simpleType>
    </xsd:element>
    <xsd:element name="RelatedCostReports" ma:index="46" nillable="true" ma:displayName="Seotud kuluaruanded" ma:internalName="RelatedCostReports">
      <xsd:simpleType>
        <xsd:restriction base="dms:Note"/>
      </xsd:simpleType>
    </xsd:element>
    <xsd:element name="AuthorDMS" ma:index="47" nillable="true" ma:displayName="Koostaja" ma:list="UserInfo" ma:SharePointGroup="23" ma:internalName="AuthorDMS">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uthorDMSAsText" ma:index="48" nillable="true" ma:displayName="Koostaja mallil" ma:internalName="AuthorDMSAsText">
      <xsd:simpleType>
        <xsd:restriction base="dms:Text"/>
      </xsd:simpleType>
    </xsd:element>
    <xsd:element name="AuthorNameDMS" ma:index="49" nillable="true" ma:displayName="Koostaja nimi" ma:hidden="true" ma:internalName="AuthorNameDMS" ma:readOnly="false">
      <xsd:simpleType>
        <xsd:restriction base="dms:Text"/>
      </xsd:simpleType>
    </xsd:element>
    <xsd:element name="AuthorNamesDMS" ma:index="50" nillable="true" ma:displayName="Koostaja nimed" ma:hidden="true" ma:internalName="AuthorNamesDMS" ma:readOnly="false">
      <xsd:simpleType>
        <xsd:restriction base="dms:Text"/>
      </xsd:simpleType>
    </xsd:element>
    <xsd:element name="AuthorWPosDMS" ma:index="51" nillable="true" ma:displayName="Koostaja ametinimetus" ma:internalName="AuthorWPosDMS">
      <xsd:simpleType>
        <xsd:restriction base="dms:Text"/>
      </xsd:simpleType>
    </xsd:element>
    <xsd:element name="AuthorStructureUnit" ma:index="52" nillable="true" ma:displayName="Koostaja struktuuriüksus" ma:internalName="AuthorStructureUnit">
      <xsd:simpleType>
        <xsd:restriction base="dms:Text"/>
      </xsd:simpleType>
    </xsd:element>
    <xsd:element name="AuthorEmailDMS" ma:index="53" nillable="true" ma:displayName="Koostaja e-post" ma:internalName="AuthorEmailDMS">
      <xsd:simpleType>
        <xsd:restriction base="dms:Text"/>
      </xsd:simpleType>
    </xsd:element>
    <xsd:element name="AuthorPhoneDMS" ma:index="54" nillable="true" ma:displayName="Koostaja telefon" ma:internalName="AuthorPhoneDMS">
      <xsd:simpleType>
        <xsd:restriction base="dms:Text"/>
      </xsd:simpleType>
    </xsd:element>
    <xsd:element name="EASSigner" ma:index="55" nillable="true" ma:displayName="Allkirjastaja (asutuse sisene)" ma:list="UserInfo" ma:SharePointGroup="23" ma:internalName="EASSig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ASSignerAsText" ma:index="56" nillable="true" ma:displayName="Allkirjastaja (asutuse sisene) mallil" ma:internalName="EASSignerAsText">
      <xsd:simpleType>
        <xsd:restriction base="dms:Text"/>
      </xsd:simpleType>
    </xsd:element>
    <xsd:element name="EASSignerName" ma:index="57" nillable="true" ma:displayName="Allkirjastaja nimi (asutuse sisene)" ma:hidden="true" ma:internalName="EASSignerName" ma:readOnly="false">
      <xsd:simpleType>
        <xsd:restriction base="dms:Text"/>
      </xsd:simpleType>
    </xsd:element>
    <xsd:element name="EASSignerNames" ma:index="58" nillable="true" ma:displayName="Allkirjastaja nimed (asutuse sisene)" ma:hidden="true" ma:internalName="EASSignerNames" ma:readOnly="false">
      <xsd:simpleType>
        <xsd:restriction base="dms:Text"/>
      </xsd:simpleType>
    </xsd:element>
    <xsd:element name="EASSignerWPos" ma:index="59" nillable="true" ma:displayName="Allkirjastaja (asutuse sisene) ametinimetus" ma:internalName="EASSignerWPos" ma:readOnly="false">
      <xsd:simpleType>
        <xsd:restriction base="dms:Text"/>
      </xsd:simpleType>
    </xsd:element>
    <xsd:element name="ShowInETS" ma:index="60" nillable="true" ma:displayName="Kuva ETSis" ma:default="0" ma:internalName="ShowInETS">
      <xsd:simpleType>
        <xsd:restriction base="dms:Boolean"/>
      </xsd:simpleType>
    </xsd:element>
    <xsd:element name="ETSClient" ma:index="61" nillable="true" ma:displayName="ETS klient" ma:hidden="true" ma:internalName="ETSClient" ma:readOnly="false">
      <xsd:simpleType>
        <xsd:restriction base="dms:Text"/>
      </xsd:simpleType>
    </xsd:element>
    <xsd:element name="ETSProject" ma:index="62" nillable="true" ma:displayName="ETSga seotud projekt" ma:default="0" ma:internalName="ETSProject">
      <xsd:simpleType>
        <xsd:restriction base="dms:Boolean"/>
      </xsd:simpleType>
    </xsd:element>
    <xsd:element name="DocTypeInETS" ma:index="63" nillable="true" ma:displayName="Dokumenditüüp ETSis" ma:default="Projektidokument" ma:format="Dropdown" ma:internalName="DocTypeInETS">
      <xsd:simpleType>
        <xsd:restriction base="dms:Choice">
          <xsd:enumeration value="Projektidokument"/>
          <xsd:enumeration value="Organisatsioonidokument"/>
        </xsd:restriction>
      </xsd:simpleType>
    </xsd:element>
    <xsd:element name="DocumentID" ma:index="65" nillable="true" ma:displayName="Dokumendi ID" ma:decimals="0" ma:description="Dokumendi unikaalne number dokumentide sidumiseks ja otsimiseks DHSist" ma:indexed="true" ma:internalName="DocumentID">
      <xsd:simpleType>
        <xsd:restriction base="dms:Unknown"/>
      </xsd:simpleType>
    </xsd:element>
    <xsd:element name="SourceItemRegistrationNumber" ma:index="66" nillable="true" ma:displayName="Lähtedokumendi registreerimise nr" ma:hidden="true" ma:internalName="SourceItemRegistrationNumber" ma:readOnly="false">
      <xsd:simpleType>
        <xsd:restriction base="dms:Text"/>
      </xsd:simpleType>
    </xsd:element>
    <xsd:element name="SourceItemRegistrationDate" ma:index="67" nillable="true" ma:displayName="Lähtedokumendi registreerimise kp" ma:format="DateOnly" ma:hidden="true" ma:internalName="SourceItemRegistrationDate" ma:readOnly="false">
      <xsd:simpleType>
        <xsd:restriction base="dms:DateTime"/>
      </xsd:simpleType>
    </xsd:element>
    <xsd:element name="RelatedAudits" ma:index="69" nillable="true" ma:displayName="Auditi nr" ma:internalName="RelatedAudits">
      <xsd:simpleType>
        <xsd:restriction base="dms:Note"/>
      </xsd:simpleType>
    </xsd:element>
    <xsd:element name="RelatedAuditNames" ma:index="70" nillable="true" ma:displayName="Auditi nimetus" ma:internalName="RelatedAuditNames">
      <xsd:simpleType>
        <xsd:restriction base="dms:Note"/>
      </xsd:simpleType>
    </xsd:element>
    <xsd:element name="Auditing" ma:index="71" nillable="true" ma:displayName="Logi" ma:default="0" ma:internalName="Auditing">
      <xsd:simpleType>
        <xsd:restriction base="dms:Boolean"/>
      </xsd:simpleType>
    </xsd:element>
    <xsd:element name="AuditingActivator" ma:index="72" nillable="true" ma:displayName="Logimise sisselülitaja" ma:internalName="AuditingActivator">
      <xsd:simpleType>
        <xsd:restriction base="dms:Text"/>
      </xsd:simpleType>
    </xsd:element>
    <xsd:element name="AuditingActivatingDate" ma:index="73" nillable="true" ma:displayName="Logimise sisselülitamise aeg" ma:internalName="AuditingActivatingDate">
      <xsd:simpleType>
        <xsd:restriction base="dms:Text"/>
      </xsd:simpleType>
    </xsd:element>
    <xsd:element name="AuditingDeactivator" ma:index="74" nillable="true" ma:displayName="Logimise väljalülitaja" ma:internalName="AuditingDeactivator">
      <xsd:simpleType>
        <xsd:restriction base="dms:Text"/>
      </xsd:simpleType>
    </xsd:element>
    <xsd:element name="AuditingDeactivatingDate" ma:index="75" nillable="true" ma:displayName="Logimise väljalülitamise aeg" ma:internalName="AuditingDeactivatingDate">
      <xsd:simpleType>
        <xsd:restriction base="dms:Text"/>
      </xsd:simpleType>
    </xsd:element>
    <xsd:element name="AssessmentCommission" ma:index="76" nillable="true" ma:displayName="Hindamiskomisjon" ma:default="0" ma:internalName="AssessmentCommission" ma:readOnly="false">
      <xsd:simpleType>
        <xsd:restriction base="dms:Boolean"/>
      </xsd:simpleType>
    </xsd:element>
    <xsd:element name="SenderNumber" ma:index="77" nillable="true" ma:displayName="Saatja number" ma:internalName="SenderNumber" ma:readOnly="false">
      <xsd:simpleType>
        <xsd:restriction base="dms:Text"/>
      </xsd:simpleType>
    </xsd:element>
    <xsd:element name="SenderDate" ma:index="78" nillable="true" ma:displayName="Saatja kuupäev" ma:format="DateOnly" ma:internalName="SenderDate" ma:readOnly="false">
      <xsd:simpleType>
        <xsd:restriction base="dms:DateTime"/>
      </xsd:simpleType>
    </xsd:element>
    <xsd:element name="ExportInfo" ma:index="79" nillable="true" ma:displayName="Eksportimise info" ma:internalName="ExportInfo">
      <xsd:simpleType>
        <xsd:restriction base="dms:Note"/>
      </xsd:simpleType>
    </xsd:element>
    <xsd:element name="CompanyDMS" ma:index="80" nillable="true" ma:displayName="Ettevõte" ma:internalName="CompanyDMS">
      <xsd:simpleType>
        <xsd:restriction base="dms:Text"/>
      </xsd:simpleType>
    </xsd:element>
    <xsd:element name="SfosRelatedProject" ma:index="81" nillable="true" ma:displayName="SFOSiga seotud projekt" ma:default="0" ma:internalName="SfosRelatedProject">
      <xsd:simpleType>
        <xsd:restriction base="dms:Boolean"/>
      </xsd:simpleType>
    </xsd:element>
    <xsd:element name="InSfos" ma:index="82" nillable="true" ma:displayName="SFOSis" ma:default="0" ma:internalName="InSfos">
      <xsd:simpleType>
        <xsd:restriction base="dms:Boolean"/>
      </xsd:simpleType>
    </xsd:element>
    <xsd:element name="SfosLink" ma:index="83" nillable="true" ma:displayName="SFOSi link" ma:internalName="SfosLink">
      <xsd:complexType>
        <xsd:complexContent>
          <xsd:extension base="dms:URL">
            <xsd:sequence>
              <xsd:element name="Url" type="dms:ValidUrl" minOccurs="0" nillable="true"/>
              <xsd:element name="Description" type="xsd:string" nillable="true"/>
            </xsd:sequence>
          </xsd:extension>
        </xsd:complexContent>
      </xsd:complexType>
    </xsd:element>
    <xsd:element name="SfosID" ma:index="84" nillable="true" ma:displayName="SFOSi ID" ma:internalName="SfosID">
      <xsd:simpleType>
        <xsd:restriction base="dms:Text"/>
      </xsd:simpleType>
    </xsd:element>
    <xsd:element name="Coordinator" ma:index="85" nillable="true" ma:displayName="Projekti koordineerija" ma:internalName="Coordinator" ma:readOnly="false">
      <xsd:simpleType>
        <xsd:restriction base="dms:Text"/>
      </xsd:simpleType>
    </xsd:element>
    <xsd:element name="Specialist" ma:index="86" nillable="true" ma:displayName="JRÜ spetsialist" ma:internalName="Specialist" ma:readOnly="false">
      <xsd:simpleType>
        <xsd:restriction base="dms:Text"/>
      </xsd:simpleType>
    </xsd:element>
    <xsd:element name="Proceeder" ma:index="87" nillable="true" ma:displayName="EAS menetleja" ma:internalName="Proceeder" ma:readOnly="false">
      <xsd:simpleType>
        <xsd:restriction base="dms:Text"/>
      </xsd:simpleType>
    </xsd:element>
    <xsd:element name="EligibilityStartDate" ma:index="88" nillable="true" ma:displayName="Projekti abikõlblikkuse alguskuupäev" ma:format="DateOnly" ma:internalName="EligibilityStartDate" ma:readOnly="false">
      <xsd:simpleType>
        <xsd:restriction base="dms:DateTime"/>
      </xsd:simpleType>
    </xsd:element>
    <xsd:element name="EligibilityEndDate" ma:index="89" nillable="true" ma:displayName="Projekti abikõlblikkuse lõppkuupäev" ma:format="DateOnly" ma:internalName="EligibilityEndDate" ma:readOnly="false">
      <xsd:simpleType>
        <xsd:restriction base="dms:DateTime"/>
      </xsd:simpleType>
    </xsd:element>
    <xsd:element name="EstimatedStartDate" ma:index="90" nillable="true" ma:displayName="Projekti eeldatav alguskuupäev" ma:format="DateOnly" ma:internalName="EstimatedStartDate" ma:readOnly="false">
      <xsd:simpleType>
        <xsd:restriction base="dms:DateTime"/>
      </xsd:simpleType>
    </xsd:element>
    <xsd:element name="EstimatedEndDate" ma:index="91" nillable="true" ma:displayName="Projekti eeldatav lõppkuupäev" ma:format="DateOnly" ma:internalName="EstimatedEndDate" ma:readOnly="false">
      <xsd:simpleType>
        <xsd:restriction base="dms:DateTime"/>
      </xsd:simpleType>
    </xsd:element>
    <xsd:element name="ProjectContent" ma:index="92" nillable="true" ma:displayName="Projekti sisu" ma:internalName="ProjectContent" ma:readOnly="false">
      <xsd:simpleType>
        <xsd:restriction base="dms:Note"/>
      </xsd:simpleType>
    </xsd:element>
    <xsd:element name="BeneficiaryEmail" ma:index="93" nillable="true" ma:displayName="Toetuse saaja e-posti aadress" ma:internalName="BeneficiaryEmail" ma:readOnly="false">
      <xsd:simpleType>
        <xsd:restriction base="dms:Text"/>
      </xsd:simpleType>
    </xsd:element>
    <xsd:element name="EligibleTotalSum" ma:index="94" nillable="true" ma:displayName="Projekti abikõlblik kogusumma" ma:internalName="EligibleTotalSum" ma:readOnly="false">
      <xsd:simpleType>
        <xsd:restriction base="dms:Text"/>
      </xsd:simpleType>
    </xsd:element>
    <xsd:element name="EligibleTotalSumText" ma:index="95" nillable="true" ma:displayName="Projekti abikõlblik kogusumma tekstina" ma:internalName="EligibleTotalSumText">
      <xsd:simpleType>
        <xsd:restriction base="dms:Text"/>
      </xsd:simpleType>
    </xsd:element>
    <xsd:element name="SelfFinancingSum" ma:index="96" nillable="true" ma:displayName="Projekti omafinantseeringu summa" ma:internalName="SelfFinancingSum" ma:readOnly="false">
      <xsd:simpleType>
        <xsd:restriction base="dms:Text"/>
      </xsd:simpleType>
    </xsd:element>
    <xsd:element name="SelfFinancingSumText" ma:index="97" nillable="true" ma:displayName="Projekti omafinantseeringu summa tekstina" ma:internalName="SelfFinancingSumText">
      <xsd:simpleType>
        <xsd:restriction base="dms:Text"/>
      </xsd:simpleType>
    </xsd:element>
    <xsd:element name="GrantAmount" ma:index="98" nillable="true" ma:displayName="Projekti toetuse summa" ma:internalName="GrantAmount" ma:readOnly="false">
      <xsd:simpleType>
        <xsd:restriction base="dms:Text"/>
      </xsd:simpleType>
    </xsd:element>
    <xsd:element name="GrantAmountText" ma:index="99" nillable="true" ma:displayName="Projekti toetuse summa tekstina" ma:internalName="GrantAmountText">
      <xsd:simpleType>
        <xsd:restriction base="dms:Text"/>
      </xsd:simpleType>
    </xsd:element>
    <xsd:element name="ApplicationDate" ma:index="100" nillable="true" ma:displayName="Taotluse esitamise kuupäev" ma:format="DateOnly" ma:internalName="ApplicationDate">
      <xsd:simpleType>
        <xsd:restriction base="dms:DateTime"/>
      </xsd:simpleType>
    </xsd:element>
    <xsd:element name="ARHolder" ma:index="108" nillable="true" ma:displayName="JP teabevaldaja" ma:internalName="ARHolder">
      <xsd:simpleType>
        <xsd:restriction base="dms:Text"/>
      </xsd:simpleType>
    </xsd:element>
    <xsd:element name="ARBegin" ma:index="109" nillable="true" ma:displayName="JP kehtib alates" ma:format="DateOnly" ma:internalName="ARBegin">
      <xsd:simpleType>
        <xsd:restriction base="dms:DateTime"/>
      </xsd:simpleType>
    </xsd:element>
    <xsd:element name="AREnd" ma:index="110" nillable="true" ma:displayName="JP kehtib kuni" ma:format="DateOnly" ma:internalName="AREnd">
      <xsd:simpleType>
        <xsd:restriction base="dms:DateTime"/>
      </xsd:simpleType>
    </xsd:element>
    <xsd:element name="AREndText" ma:index="111" nillable="true" ma:displayName="JP kehtib kuni (text)" ma:internalName="AREndText">
      <xsd:simpleType>
        <xsd:restriction base="dms:Text"/>
      </xsd:simpleType>
    </xsd:element>
    <xsd:element name="ARBasis" ma:index="112" nillable="true" ma:displayName="JP alus" ma:internalName="ARBasi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7b653c2-32e7-495f-aeeb-910be1dce0f6" elementFormDefault="qualified">
    <xsd:import namespace="http://schemas.microsoft.com/office/2006/documentManagement/types"/>
    <xsd:import namespace="http://schemas.microsoft.com/office/infopath/2007/PartnerControls"/>
    <xsd:element name="RetentionDeadline" ma:index="64" nillable="true" ma:displayName="Säilitustähtaeg" ma:format="DateOnly" ma:hidden="true" ma:internalName="RetentionDeadline" ma:readOnly="false">
      <xsd:simpleType>
        <xsd:restriction base="dms:DateTime"/>
      </xsd:simpleType>
    </xsd:element>
    <xsd:element name="SourceItemSFOSNumber" ma:index="68" nillable="true" ma:displayName="Lähtedokumendi SFOSi nr" ma:hidden="true" ma:internalName="SourceItemSFOSNumber" ma:readOnly="false">
      <xsd:simpleType>
        <xsd:restriction base="dms:Text"/>
      </xsd:simpleType>
    </xsd:element>
    <xsd:element name="Coordinators" ma:index="101" nillable="true" ma:displayName="Kooskõlastanud" ma:internalName="Coordinators">
      <xsd:simpleType>
        <xsd:restriction base="dms:Note"/>
      </xsd:simpleType>
    </xsd:element>
    <xsd:element name="Signers" ma:index="102" nillable="true" ma:displayName="Allkirjastanud" ma:internalName="Signers">
      <xsd:simpleType>
        <xsd:restriction base="dms:Note"/>
      </xsd:simpleType>
    </xsd:element>
    <xsd:element name="Annex" ma:index="103" nillable="true" ma:displayName="Lisa" ma:default="0" ma:internalName="Annex">
      <xsd:simpleType>
        <xsd:restriction base="dms:Boolean"/>
      </xsd:simpleType>
    </xsd:element>
    <xsd:element name="FromDhx" ma:index="104" nillable="true" ma:displayName="DHXist saabunud" ma:default="0" ma:internalName="FromDhx" ma:readOnly="true">
      <xsd:simpleType>
        <xsd:restriction base="dms:Boolean"/>
      </xsd:simpleType>
    </xsd:element>
    <xsd:element name="DhxAttachmentIds" ma:index="105" nillable="true" ma:displayName="DHXi lisad" ma:internalName="DhxAttachmentIds" ma:readOnly="true">
      <xsd:simpleType>
        <xsd:restriction base="dms:Text"/>
      </xsd:simpleType>
    </xsd:element>
    <xsd:element name="RelatedDocumentsIds" ma:index="106" nillable="true" ma:displayName="Seotud mustandid" ma:internalName="RelatedDocumentsIds" ma:readOnly="true">
      <xsd:simpleType>
        <xsd:restriction base="dms:Text"/>
      </xsd:simpleType>
    </xsd:element>
    <xsd:element name="ReceivedDhxId" ma:index="107" nillable="true" ma:displayName="Vastuvõetud DHX ID" ma:internalName="ReceivedDhxId"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utüüp"/>
        <xsd:element ref="dc:title" minOccurs="0" maxOccurs="1" ma:index="7" ma:displayName="Pealkir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I l R 0 W c o M o n a k A A A A 9 g A A A B I A H A B D b 2 5 m a W c v U G F j a 2 F n Z S 5 4 b W w g o h g A K K A U A A A A A A A A A A A A A A A A A A A A A A A A A A A A h Y 9 N C s I w G E S v U r J v / o o g 5 W u 6 k O 4 s C I K 4 D W m s w T a V J j W 9 m w u P 5 B W s a N W d y 3 n z F j P 3 6 w 3 y s W 2 i i + 6 d 6 W y G G K Y o 0 l Z 1 l b F 1 h g Z / i J c o F 7 C R 6 i R r H U 2 y d e n o q g w d v T + n h I Q Q c E h w 1 9 e E U 8 r I v l x v 1 V G 3 E n 1 k 8 1 + O j X V e W q W R g N 1 r j O C Y J Q w v K M c U y A y h N P Y r 8 G n v s / 2 B s B o a P / R a a B 8 X B Z A 5 A n l / E A 9 Q S w M E F A A C A A g A I l R 0 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C J U d F k o i k e 4 D g A A A B E A A A A T A B w A R m 9 y b X V s Y X M v U 2 V j d G l v b j E u b S C i G A A o o B Q A A A A A A A A A A A A A A A A A A A A A A A A A A A A r T k 0 u y c z P U w i G 0 I b W A F B L A Q I t A B Q A A g A I A C J U d F n K D K J 2 p A A A A P Y A A A A S A A A A A A A A A A A A A A A A A A A A A A B D b 2 5 m a W c v U G F j a 2 F n Z S 5 4 b W x Q S w E C L Q A U A A I A C A A i V H R Z D 8 r p q 6 Q A A A D p A A A A E w A A A A A A A A A A A A A A A A D w A A A A W 0 N v b n R l b n R f V H l w Z X N d L n h t b F B L A Q I t A B Q A A g A I A C J U d F k 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y d X t k r k O T L o w Z p 5 B r 4 w M A A A A A A I A A A A A A A N m A A D A A A A A E A A A A H U j 3 l R 1 4 x T r 1 Y f 8 d h J W m H A A A A A A B I A A A K A A A A A Q A A A A X b 6 g n 8 Z U c t w B P h r W e c G y 2 V A A A A C E c W 4 M h V C F J E C f z 8 3 S H K D I E 4 a 0 E z u b c e o L D 6 7 r C G d C q W 0 I 0 8 2 s O 7 y S 9 3 r g a O Y H 9 Z O Y h 8 a J U h Z v g / R + Z p R 1 / V C K P + 3 r d h d v 4 n K T R c 0 7 l l S U I x Q A A A D j v 2 e g M n M c F + k k F 4 1 t 6 B t i 5 b g R + Q = = < / D a t a M a s h u p > 
</file>

<file path=customXml/item3.xml><?xml version="1.0" encoding="utf-8"?>
<?mso-contentType ?>
<FormTemplates xmlns="http://schemas.microsoft.com/sharepoint/v3/contenttype/forms">
  <Display>EASDocumentMetadataDisplayForm</Display>
  <Edit>EASDocumentMetadataDisplayForm</Edit>
  <New>EASDocumentMetadataDisplayForm</New>
</FormTemplates>
</file>

<file path=customXml/item4.xml><?xml version="1.0" encoding="utf-8"?>
<p:properties xmlns:p="http://schemas.microsoft.com/office/2006/metadata/properties" xmlns:xsi="http://www.w3.org/2001/XMLSchema-instance" xmlns:pc="http://schemas.microsoft.com/office/infopath/2007/PartnerControls">
  <documentManagement>
    <ETSProject xmlns="4898f624-6768-4636-80aa-3ca33811142c">false</ETSProject>
    <InSfos xmlns="4898f624-6768-4636-80aa-3ca33811142c">false</InSfos>
    <ClientType xmlns="4898f624-6768-4636-80aa-3ca33811142c">COMPANY</ClientType>
    <ClientNames xmlns="4898f624-6768-4636-80aa-3ca33811142c" xsi:nil="true"/>
    <Contact xmlns="4898f624-6768-4636-80aa-3ca33811142c">Sandra Särav-Tammus</Contact>
    <SenderDate xmlns="4898f624-6768-4636-80aa-3ca33811142c" xsi:nil="true"/>
    <RelatedPurveys xmlns="4898f624-6768-4636-80aa-3ca33811142c" xsi:nil="true"/>
    <RelatedPurveyNames xmlns="4898f624-6768-4636-80aa-3ca33811142c" xsi:nil="true"/>
    <ARHolder xmlns="4898f624-6768-4636-80aa-3ca33811142c" xsi:nil="true"/>
    <RelatedCostReports xmlns="4898f624-6768-4636-80aa-3ca33811142c" xsi:nil="true"/>
    <ARBasis xmlns="4898f624-6768-4636-80aa-3ca33811142c" xsi:nil="true"/>
    <ContactPersonIdCode xmlns="4898f624-6768-4636-80aa-3ca33811142c" xsi:nil="true"/>
    <RelatedProjects xmlns="4898f624-6768-4636-80aa-3ca33811142c" xsi:nil="true"/>
    <SourceItemRegistrationDate xmlns="4898f624-6768-4636-80aa-3ca33811142c">2025-03-25T12:00:00+00:00</SourceItemRegistrationDate>
    <RelatedAuditNames xmlns="4898f624-6768-4636-80aa-3ca33811142c" xsi:nil="true"/>
    <RelatedProjectNames xmlns="4898f624-6768-4636-80aa-3ca33811142c" xsi:nil="true"/>
    <DocTypeInETS xmlns="4898f624-6768-4636-80aa-3ca33811142c">Projektidokument</DocTypeInETS>
    <DocumentID xmlns="4898f624-6768-4636-80aa-3ca33811142c">2481736</DocumentID>
    <RelatedAudits xmlns="4898f624-6768-4636-80aa-3ca33811142c" xsi:nil="true"/>
    <ClientEmail xmlns="4898f624-6768-4636-80aa-3ca33811142c">info@mkm.ee</ClientEmail>
    <ContactNames xmlns="4898f624-6768-4636-80aa-3ca33811142c" xsi:nil="true"/>
    <SourceItemRegistrationNumber xmlns="4898f624-6768-4636-80aa-3ca33811142c">14-12/24/92-4</SourceItemRegistrationNumber>
    <IFULetter xmlns="4898f624-6768-4636-80aa-3ca33811142c" xsi:nil="true"/>
    <CompanyDMS xmlns="4898f624-6768-4636-80aa-3ca33811142c">EAS</CompanyDMS>
    <ContactPhone xmlns="4898f624-6768-4636-80aa-3ca33811142c" xsi:nil="true"/>
    <SenderNumber xmlns="4898f624-6768-4636-80aa-3ca33811142c" xsi:nil="true"/>
    <RegistrationNumber xmlns="4898f624-6768-4636-80aa-3ca33811142c">14-12/24/92-4-1</RegistrationNumber>
    <ClientCoNo xmlns="4898f624-6768-4636-80aa-3ca33811142c">KN012492</ClientCoNo>
    <AssessmentCommission xmlns="4898f624-6768-4636-80aa-3ca33811142c">false</AssessmentCommission>
    <SfosID xmlns="4898f624-6768-4636-80aa-3ca33811142c" xsi:nil="true"/>
    <ContactEmail xmlns="4898f624-6768-4636-80aa-3ca33811142c">sandra.sarav@mkm.ee</ContactEmail>
    <RegistrantAsText xmlns="4898f624-6768-4636-80aa-3ca33811142c">Jadvi Tõntson</RegistrantAsText>
    <RelatedInternalProjects xmlns="4898f624-6768-4636-80aa-3ca33811142c" xsi:nil="true"/>
    <RelatedEmployees xmlns="4898f624-6768-4636-80aa-3ca33811142c" xsi:nil="true"/>
    <ShowInETS xmlns="4898f624-6768-4636-80aa-3ca33811142c">false</ShowInETS>
    <RelatedBusinessTrips xmlns="4898f624-6768-4636-80aa-3ca33811142c" xsi:nil="true"/>
    <AuditingDeactivator xmlns="4898f624-6768-4636-80aa-3ca33811142c" xsi:nil="true"/>
    <SfosLink xmlns="4898f624-6768-4636-80aa-3ca33811142c">
      <Url xsi:nil="true"/>
      <Description xsi:nil="true"/>
    </SfosLink>
    <InAccurate xmlns="4898f624-6768-4636-80aa-3ca33811142c">false</InAccurate>
    <ContentDMS xmlns="4898f624-6768-4636-80aa-3ca33811142c" xsi:nil="true"/>
    <AREndText xmlns="4898f624-6768-4636-80aa-3ca33811142c" xsi:nil="true"/>
    <DocumentSubTypeDMS xmlns="4898f624-6768-4636-80aa-3ca33811142c">Lihtkiri</DocumentSubTypeDMS>
    <Serie xmlns="4898f624-6768-4636-80aa-3ca33811142c">14-12 Ettevõtluse, innovatsiooni ja ekpordi valdkonna kirjavahetus</Serie>
    <SchemeNo xmlns="4898f624-6768-4636-80aa-3ca33811142c" xsi:nil="true"/>
    <AREnd xmlns="4898f624-6768-4636-80aa-3ca33811142c" xsi:nil="true"/>
    <RegistrationDate xmlns="4898f624-6768-4636-80aa-3ca33811142c">2025-03-25T12:00:00+00:00</RegistrationDate>
    <ContactWPos xmlns="4898f624-6768-4636-80aa-3ca33811142c" xsi:nil="true"/>
    <Auditing xmlns="4898f624-6768-4636-80aa-3ca33811142c">false</Auditing>
    <TopicDMS xmlns="4898f624-6768-4636-80aa-3ca33811142c">Tegevuskava 2025</TopicDMS>
    <AuditingDeactivatingDate xmlns="4898f624-6768-4636-80aa-3ca33811142c" xsi:nil="true"/>
    <ARBegin xmlns="4898f624-6768-4636-80aa-3ca33811142c" xsi:nil="true"/>
    <SchemeName xmlns="4898f624-6768-4636-80aa-3ca33811142c" xsi:nil="true"/>
    <SfosRelatedProject xmlns="4898f624-6768-4636-80aa-3ca33811142c">false</SfosRelatedProject>
    <Client xmlns="4898f624-6768-4636-80aa-3ca33811142c">Majandus- ja Kommunikatsiooniministeerium</Client>
    <ContactCoNo xmlns="4898f624-6768-4636-80aa-3ca33811142c">KN246595</ContactCoNo>
    <ExportInfo xmlns="4898f624-6768-4636-80aa-3ca33811142c" xsi:nil="true"/>
    <ETSClient xmlns="4898f624-6768-4636-80aa-3ca33811142c" xsi:nil="true"/>
    <Registrant xmlns="4898f624-6768-4636-80aa-3ca33811142c">
      <UserInfo>
        <DisplayName>Jadvi Tõntson</DisplayName>
        <AccountId>2235</AccountId>
        <AccountType/>
      </UserInfo>
    </Registrant>
    <AuditingActivator xmlns="4898f624-6768-4636-80aa-3ca33811142c" xsi:nil="true"/>
    <AuditingActivatingDate xmlns="4898f624-6768-4636-80aa-3ca33811142c" xsi:nil="true"/>
    <EASSignerWPos xmlns="4898f624-6768-4636-80aa-3ca33811142c" xsi:nil="true"/>
    <Coordinator xmlns="4898f624-6768-4636-80aa-3ca33811142c" xsi:nil="true"/>
    <ClientRegCode xmlns="4898f624-6768-4636-80aa-3ca33811142c">70003158</ClientRegCode>
    <ClientAddress xmlns="4898f624-6768-4636-80aa-3ca33811142c">Suur-Ameerika tn 1</ClientAddress>
    <GrantAmountText xmlns="4898f624-6768-4636-80aa-3ca33811142c" xsi:nil="true"/>
    <ClientPhone xmlns="4898f624-6768-4636-80aa-3ca33811142c">+372 6256342</ClientPhone>
    <AuthorNameDMS xmlns="4898f624-6768-4636-80aa-3ca33811142c">Jadvi Tõntson</AuthorNameDMS>
    <EstimatedEndDate xmlns="4898f624-6768-4636-80aa-3ca33811142c" xsi:nil="true"/>
    <SelfFinancingSum xmlns="4898f624-6768-4636-80aa-3ca33811142c" xsi:nil="true"/>
    <AuthorDMS xmlns="4898f624-6768-4636-80aa-3ca33811142c">
      <UserInfo>
        <DisplayName>Jadvi Tõntson</DisplayName>
        <AccountId>2235</AccountId>
        <AccountType/>
      </UserInfo>
    </AuthorDMS>
    <EASSignerAsText xmlns="4898f624-6768-4636-80aa-3ca33811142c" xsi:nil="true"/>
    <BeneficiaryEmail xmlns="4898f624-6768-4636-80aa-3ca33811142c" xsi:nil="true"/>
    <Proceeder xmlns="4898f624-6768-4636-80aa-3ca33811142c" xsi:nil="true"/>
    <ClientTown xmlns="4898f624-6768-4636-80aa-3ca33811142c">Tallinn</ClientTown>
    <AuthorEmailDMS xmlns="4898f624-6768-4636-80aa-3ca33811142c">Jadvi.Tontson@eis.ee</AuthorEmailDMS>
    <EASSignerNames xmlns="4898f624-6768-4636-80aa-3ca33811142c" xsi:nil="true"/>
    <AuthorStructureUnit xmlns="4898f624-6768-4636-80aa-3ca33811142c">innovatsiooniteenuste ja iduettevõtluse osakond</AuthorStructureUnit>
    <SelfFinancingSumText xmlns="4898f624-6768-4636-80aa-3ca33811142c" xsi:nil="true"/>
    <ApplicationDate xmlns="4898f624-6768-4636-80aa-3ca33811142c" xsi:nil="true"/>
    <EligibleTotalSum xmlns="4898f624-6768-4636-80aa-3ca33811142c" xsi:nil="true"/>
    <ClientCountry xmlns="4898f624-6768-4636-80aa-3ca33811142c">Eesti</ClientCountry>
    <AuthorDMSAsText xmlns="4898f624-6768-4636-80aa-3ca33811142c">Jadvi Tõntson</AuthorDMSAsText>
    <EASSigner xmlns="4898f624-6768-4636-80aa-3ca33811142c">
      <UserInfo>
        <DisplayName/>
        <AccountId xsi:nil="true"/>
        <AccountType/>
      </UserInfo>
    </EASSigner>
    <EASSignerName xmlns="4898f624-6768-4636-80aa-3ca33811142c" xsi:nil="true"/>
    <ProjectContent xmlns="4898f624-6768-4636-80aa-3ca33811142c" xsi:nil="true"/>
    <ClientCounty xmlns="4898f624-6768-4636-80aa-3ca33811142c">Harju maakond</ClientCounty>
    <EligibilityEndDate xmlns="4898f624-6768-4636-80aa-3ca33811142c" xsi:nil="true"/>
    <AuthorPhoneDMS xmlns="4898f624-6768-4636-80aa-3ca33811142c" xsi:nil="true"/>
    <EligibleTotalSumText xmlns="4898f624-6768-4636-80aa-3ca33811142c" xsi:nil="true"/>
    <AuthorNamesDMS xmlns="4898f624-6768-4636-80aa-3ca33811142c">Jadvi Tõntson</AuthorNamesDMS>
    <EligibilityStartDate xmlns="4898f624-6768-4636-80aa-3ca33811142c" xsi:nil="true"/>
    <EstimatedStartDate xmlns="4898f624-6768-4636-80aa-3ca33811142c" xsi:nil="true"/>
    <GrantAmount xmlns="4898f624-6768-4636-80aa-3ca33811142c" xsi:nil="true"/>
    <ClientPostalCode xmlns="4898f624-6768-4636-80aa-3ca33811142c">10122</ClientPostalCode>
    <AuthorWPosDMS xmlns="4898f624-6768-4636-80aa-3ca33811142c">assistent</AuthorWPosDMS>
    <Specialist xmlns="4898f624-6768-4636-80aa-3ca33811142c" xsi:nil="true"/>
    <RetentionDeadline xmlns="37b653c2-32e7-495f-aeeb-910be1dce0f6" xsi:nil="true"/>
    <Signers xmlns="37b653c2-32e7-495f-aeeb-910be1dce0f6">Sigrid Harjo, juhatuse liige, 09.04.2025</Signers>
    <Annex xmlns="37b653c2-32e7-495f-aeeb-910be1dce0f6">true</Annex>
    <Coordinators xmlns="37b653c2-32e7-495f-aeeb-910be1dce0f6">Andres Kikas, juht, 26.03.2025, Eve Peeterson, osakonnajuht, 27.03.2025, Siim Akermann, valdkonnajuht, 28.03.2025, Tiiu Treier, rahvusvahelise partnerluse arendusjuht (KT), 28.03.2025, Siim Kinnas, tehnoloogiasiirde arendusjuht, 28.03.2025, Eva-Kristiina Ponomarjov, osakonnajuht, 08.04.2025</Coordinators>
    <SourceItemSFOSNumber xmlns="37b653c2-32e7-495f-aeeb-910be1dce0f6" xsi:nil="true"/>
    <DhxAttachmentIds xmlns="37b653c2-32e7-495f-aeeb-910be1dce0f6" xsi:nil="true"/>
    <RelatedDocumentsIds xmlns="37b653c2-32e7-495f-aeeb-910be1dce0f6" xsi:nil="true"/>
    <FromDhx xmlns="37b653c2-32e7-495f-aeeb-910be1dce0f6">false</FromDhx>
    <ReceivedDhxId xmlns="37b653c2-32e7-495f-aeeb-910be1dce0f6" xsi:nil="true"/>
  </documentManagement>
</p:properties>
</file>

<file path=customXml/itemProps1.xml><?xml version="1.0" encoding="utf-8"?>
<ds:datastoreItem xmlns:ds="http://schemas.openxmlformats.org/officeDocument/2006/customXml" ds:itemID="{3372F2C8-A831-4C08-9A42-6905ABC3A602}"/>
</file>

<file path=customXml/itemProps2.xml><?xml version="1.0" encoding="utf-8"?>
<ds:datastoreItem xmlns:ds="http://schemas.openxmlformats.org/officeDocument/2006/customXml" ds:itemID="{CB199CC2-8401-4CF5-BF02-DDB85B2F4B42}"/>
</file>

<file path=customXml/itemProps3.xml><?xml version="1.0" encoding="utf-8"?>
<ds:datastoreItem xmlns:ds="http://schemas.openxmlformats.org/officeDocument/2006/customXml" ds:itemID="{9EB4B6F9-BA56-4B2A-AC9C-7B354EAFDBB8}"/>
</file>

<file path=customXml/itemProps4.xml><?xml version="1.0" encoding="utf-8"?>
<ds:datastoreItem xmlns:ds="http://schemas.openxmlformats.org/officeDocument/2006/customXml" ds:itemID="{7212D100-DC91-4601-BAC4-5DFEE371DD3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Kaupo Sempelson</dc:creator>
  <cp:keywords/>
  <dc:description/>
  <cp:lastModifiedBy/>
  <cp:revision/>
  <dcterms:created xsi:type="dcterms:W3CDTF">2023-01-05T13:55:45Z</dcterms:created>
  <dcterms:modified xsi:type="dcterms:W3CDTF">2025-03-24T14:28:30Z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4070b25-3e51-4c49-94ac-1c89225a19f8_Enabled">
    <vt:lpwstr>true</vt:lpwstr>
  </property>
  <property fmtid="{D5CDD505-2E9C-101B-9397-08002B2CF9AE}" pid="3" name="MSIP_Label_64070b25-3e51-4c49-94ac-1c89225a19f8_SetDate">
    <vt:lpwstr>2023-02-09T07:26:46Z</vt:lpwstr>
  </property>
  <property fmtid="{D5CDD505-2E9C-101B-9397-08002B2CF9AE}" pid="4" name="MSIP_Label_64070b25-3e51-4c49-94ac-1c89225a19f8_Method">
    <vt:lpwstr>Standard</vt:lpwstr>
  </property>
  <property fmtid="{D5CDD505-2E9C-101B-9397-08002B2CF9AE}" pid="5" name="MSIP_Label_64070b25-3e51-4c49-94ac-1c89225a19f8_Name">
    <vt:lpwstr>defa4170-0d19-0005-0004-bc88714345d2</vt:lpwstr>
  </property>
  <property fmtid="{D5CDD505-2E9C-101B-9397-08002B2CF9AE}" pid="6" name="MSIP_Label_64070b25-3e51-4c49-94ac-1c89225a19f8_SiteId">
    <vt:lpwstr>3c88e4d0-0f16-4fc9-9c9d-e75d2f2a6adc</vt:lpwstr>
  </property>
  <property fmtid="{D5CDD505-2E9C-101B-9397-08002B2CF9AE}" pid="7" name="MSIP_Label_64070b25-3e51-4c49-94ac-1c89225a19f8_ActionId">
    <vt:lpwstr>b0d9c23f-3e4a-4446-a1c6-8c79e5c764af</vt:lpwstr>
  </property>
  <property fmtid="{D5CDD505-2E9C-101B-9397-08002B2CF9AE}" pid="8" name="MSIP_Label_64070b25-3e51-4c49-94ac-1c89225a19f8_ContentBits">
    <vt:lpwstr>0</vt:lpwstr>
  </property>
  <property fmtid="{D5CDD505-2E9C-101B-9397-08002B2CF9AE}" pid="9" name="ContentTypeId">
    <vt:lpwstr>0x0101CB0077A4334AE38D9E4BB7638017B280490B</vt:lpwstr>
  </property>
  <property fmtid="{D5CDD505-2E9C-101B-9397-08002B2CF9AE}" pid="10" name="RespWorkerDMS">
    <vt:lpwstr/>
  </property>
  <property fmtid="{D5CDD505-2E9C-101B-9397-08002B2CF9AE}" pid="12" name="MediaServiceImageTags">
    <vt:lpwstr/>
  </property>
  <property fmtid="{D5CDD505-2E9C-101B-9397-08002B2CF9AE}" pid="13" name="xd_ProgID">
    <vt:lpwstr/>
  </property>
  <property fmtid="{D5CDD505-2E9C-101B-9397-08002B2CF9AE}" pid="14" name="ComplianceAssetId">
    <vt:lpwstr/>
  </property>
  <property fmtid="{D5CDD505-2E9C-101B-9397-08002B2CF9AE}" pid="15" name="TemplateUrl">
    <vt:lpwstr/>
  </property>
  <property fmtid="{D5CDD505-2E9C-101B-9397-08002B2CF9AE}" pid="16" name="_ExtendedDescription">
    <vt:lpwstr/>
  </property>
  <property fmtid="{D5CDD505-2E9C-101B-9397-08002B2CF9AE}" pid="17" name="TriggerFlowInfo">
    <vt:lpwstr/>
  </property>
  <property fmtid="{D5CDD505-2E9C-101B-9397-08002B2CF9AE}" pid="18" name="xd_Signature">
    <vt:bool>false</vt:bool>
  </property>
  <property fmtid="{D5CDD505-2E9C-101B-9397-08002B2CF9AE}" pid="19" name="RespWorkerDMSAsText">
    <vt:lpwstr/>
  </property>
</Properties>
</file>